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СВОД подпр." sheetId="9" r:id="rId1"/>
    <sheet name="Мероприятия 2019" sheetId="10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0" l="1"/>
  <c r="C20" i="10"/>
  <c r="L41" i="9" l="1"/>
  <c r="H38" i="9"/>
  <c r="C38" i="9"/>
  <c r="H35" i="9" l="1"/>
  <c r="C35" i="9"/>
  <c r="H36" i="9"/>
  <c r="C36" i="9"/>
  <c r="J24" i="9" l="1"/>
  <c r="E24" i="9"/>
  <c r="H24" i="9"/>
  <c r="C24" i="9"/>
  <c r="J25" i="9"/>
  <c r="E25" i="9"/>
  <c r="H25" i="9"/>
  <c r="C25" i="9"/>
  <c r="H29" i="9"/>
  <c r="C29" i="9"/>
  <c r="H17" i="9"/>
  <c r="C17" i="9"/>
  <c r="E17" i="9" l="1"/>
  <c r="E29" i="9"/>
  <c r="G24" i="9" l="1"/>
  <c r="B24" i="9"/>
  <c r="L24" i="9" l="1"/>
  <c r="G39" i="9" l="1"/>
  <c r="B39" i="9"/>
  <c r="L39" i="9" l="1"/>
  <c r="G30" i="9"/>
  <c r="B30" i="9"/>
  <c r="G29" i="9"/>
  <c r="B29" i="9"/>
  <c r="G23" i="9"/>
  <c r="B23" i="9"/>
  <c r="B28" i="9"/>
  <c r="G28" i="9"/>
  <c r="G27" i="9"/>
  <c r="B27" i="9"/>
  <c r="G26" i="9"/>
  <c r="B26" i="9"/>
  <c r="B17" i="9"/>
  <c r="C10" i="9"/>
  <c r="G12" i="9"/>
  <c r="B12" i="9"/>
  <c r="L30" i="9" l="1"/>
  <c r="L29" i="9"/>
  <c r="L12" i="9"/>
  <c r="L23" i="9"/>
  <c r="L28" i="9"/>
  <c r="L27" i="9"/>
  <c r="L26" i="9"/>
  <c r="B20" i="9" l="1"/>
  <c r="G20" i="9"/>
  <c r="B22" i="9"/>
  <c r="G22" i="9"/>
  <c r="B25" i="9"/>
  <c r="C14" i="9" s="1"/>
  <c r="G25" i="9"/>
  <c r="B31" i="9"/>
  <c r="G31" i="9"/>
  <c r="L31" i="9" l="1"/>
  <c r="L25" i="9"/>
  <c r="L20" i="9"/>
  <c r="G19" i="9"/>
  <c r="B18" i="9"/>
  <c r="B19" i="9"/>
  <c r="G18" i="9"/>
  <c r="B8" i="9"/>
  <c r="G8" i="9"/>
  <c r="L18" i="9" l="1"/>
  <c r="L8" i="9"/>
  <c r="L19" i="9"/>
  <c r="G32" i="9"/>
  <c r="B32" i="9"/>
  <c r="L32" i="9" l="1"/>
  <c r="G21" i="9" l="1"/>
  <c r="B21" i="9"/>
  <c r="G17" i="9"/>
  <c r="G16" i="9"/>
  <c r="B16" i="9"/>
  <c r="L21" i="9" l="1"/>
  <c r="L17" i="9"/>
  <c r="L16" i="9"/>
  <c r="G13" i="9"/>
  <c r="B13" i="9"/>
  <c r="L13" i="9" l="1"/>
  <c r="G42" i="9" l="1"/>
  <c r="B42" i="9"/>
  <c r="G41" i="9"/>
  <c r="B41" i="9"/>
  <c r="G40" i="9"/>
  <c r="B40" i="9"/>
  <c r="G38" i="9"/>
  <c r="K37" i="9"/>
  <c r="J37" i="9"/>
  <c r="I37" i="9"/>
  <c r="H37" i="9"/>
  <c r="F37" i="9"/>
  <c r="E37" i="9"/>
  <c r="D37" i="9"/>
  <c r="C37" i="9"/>
  <c r="B38" i="9" s="1"/>
  <c r="G36" i="9"/>
  <c r="B36" i="9"/>
  <c r="G35" i="9"/>
  <c r="B35" i="9"/>
  <c r="G34" i="9"/>
  <c r="K33" i="9"/>
  <c r="J33" i="9"/>
  <c r="I33" i="9"/>
  <c r="H33" i="9"/>
  <c r="F33" i="9"/>
  <c r="E33" i="9"/>
  <c r="D33" i="9"/>
  <c r="C33" i="9"/>
  <c r="B34" i="9" s="1"/>
  <c r="G15" i="9"/>
  <c r="B15" i="9"/>
  <c r="K14" i="9"/>
  <c r="J14" i="9"/>
  <c r="I14" i="9"/>
  <c r="H14" i="9"/>
  <c r="F14" i="9"/>
  <c r="E14" i="9"/>
  <c r="D14" i="9"/>
  <c r="G11" i="9"/>
  <c r="B11" i="9"/>
  <c r="K10" i="9"/>
  <c r="J10" i="9"/>
  <c r="I10" i="9"/>
  <c r="H10" i="9"/>
  <c r="F10" i="9"/>
  <c r="E10" i="9"/>
  <c r="D10" i="9"/>
  <c r="G9" i="9"/>
  <c r="B9" i="9"/>
  <c r="G7" i="9"/>
  <c r="B7" i="9"/>
  <c r="K6" i="9"/>
  <c r="J6" i="9"/>
  <c r="I6" i="9"/>
  <c r="H6" i="9"/>
  <c r="F6" i="9"/>
  <c r="E6" i="9"/>
  <c r="D6" i="9"/>
  <c r="C6" i="9"/>
  <c r="F5" i="9" l="1"/>
  <c r="K5" i="9"/>
  <c r="E5" i="9"/>
  <c r="D5" i="9"/>
  <c r="I5" i="9"/>
  <c r="H5" i="9"/>
  <c r="J5" i="9"/>
  <c r="C5" i="9"/>
  <c r="G37" i="9"/>
  <c r="L11" i="9"/>
  <c r="L7" i="9"/>
  <c r="L9" i="9"/>
  <c r="B6" i="9"/>
  <c r="B14" i="9"/>
  <c r="L40" i="9"/>
  <c r="B37" i="9"/>
  <c r="L42" i="9"/>
  <c r="L38" i="9"/>
  <c r="L36" i="9"/>
  <c r="B33" i="9"/>
  <c r="L34" i="9"/>
  <c r="L35" i="9"/>
  <c r="L15" i="9"/>
  <c r="B10" i="9"/>
  <c r="G10" i="9"/>
  <c r="G14" i="9"/>
  <c r="G33" i="9"/>
  <c r="G6" i="9"/>
  <c r="B5" i="9" l="1"/>
  <c r="G5" i="9"/>
  <c r="L37" i="9"/>
  <c r="L14" i="9"/>
  <c r="L33" i="9"/>
  <c r="L10" i="9"/>
  <c r="L6" i="9"/>
  <c r="L5" i="9" l="1"/>
</calcChain>
</file>

<file path=xl/sharedStrings.xml><?xml version="1.0" encoding="utf-8"?>
<sst xmlns="http://schemas.openxmlformats.org/spreadsheetml/2006/main" count="84" uniqueCount="78">
  <si>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</si>
  <si>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</si>
  <si>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</si>
  <si>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</si>
  <si>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</si>
  <si>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</si>
  <si>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</si>
  <si>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</si>
  <si>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</si>
  <si>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</si>
  <si>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</si>
  <si>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района», в т.ч.по мероприятиям:</t>
  </si>
  <si>
    <t>Мероприятия в области информационно-коммуникационных технологий и связи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</si>
  <si>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</si>
  <si>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сфере национальной безопасности и правоохранительной деятельности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</si>
  <si>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</si>
  <si>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Содержание муниципального жилищного фонда, в том числе капитальный ремонт муниципального жилищного фонда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</si>
  <si>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</si>
  <si>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</si>
  <si>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Мероприятия по обеспечению деятельности муниципальных библиотек</t>
  </si>
  <si>
    <t>Проведение мероприятий в области спорта и физической культуры  (пропаганда физической культуры и спорта; совершенствование системы физического воспитания жителей Веревского поселения; расширение форм занятий физической культурой и спортом; увеличение   количества спортивно-массовых и спортивных мероприятий; создание  условий для укрепления соответствующей материально-технической базы; развитие инфраструктуры для занятий массовым спортом и физической культурой по месту жительства; своевременный ремонт спортивных площадок0</t>
  </si>
  <si>
    <t>Подпрограмма 1 «Создание условий для экономического развития на территории МО Веревское сельское поселение Гатчинского муниципального района», в т.ч.по мероприятиям:</t>
  </si>
  <si>
    <t>Подпрограмма 2 «Обеспечение безопасности на территории МО Веревское сельское поселение Гатчинского муниципального района», в т.ч.по мероприятиям:</t>
  </si>
  <si>
    <t>Подпрограмма 3 «Содержание, развитие сети автомобильных дорог местного значения, жилищно-коммунальное хозяйство и благоустройство МО Веревского сельского поселения», в т.ч. по мероприятиям: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</si>
  <si>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района», в т.ч. по мероприятиям:</t>
  </si>
  <si>
    <t>Оценка недвижимости, признание прав и регулирование отношений по муниципальной собственности</t>
  </si>
  <si>
    <t xml:space="preserve">Мероприятия по развитию и поддержке предпринимательства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</si>
  <si>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</si>
  <si>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</si>
  <si>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по реализации краткосрочного плана капитального ремонта жилищного фонда </t>
  </si>
  <si>
    <t>Строительство и содержание автомобильных дорог и инженерных сооружений на них в границах муниципального образования</t>
  </si>
  <si>
    <t xml:space="preserve">Проведение мероприятий по обеспечению безопасности дорожного движения </t>
  </si>
  <si>
    <t>Капитальный ремонт и ремонт автомобильных дорог общего пользования местного значения</t>
  </si>
  <si>
    <t>Приобретение жилых помещений для граждан, проживающих в жилом фонде, признанном непригодным для постоянного проживания</t>
  </si>
  <si>
    <t xml:space="preserve">Проведение мероприятий по озеленению территории поселения </t>
  </si>
  <si>
    <t>Прочие мероприятия по благоустройству территории поселения</t>
  </si>
  <si>
    <t xml:space="preserve">Создание комфортных, благоустроенных дворовых территорий общего пользования </t>
  </si>
  <si>
    <t>Мероприятия в области коммунального хозяйства</t>
  </si>
  <si>
    <t xml:space="preserve">Предоставление социальных выплат на приобретение (строительство) жилья молодым семьям </t>
  </si>
  <si>
    <t>Проведение мероприятий для детей и молодежи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</si>
  <si>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</si>
  <si>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Комплексные меры по профилактике безнадзорности и правонарушений несовершеннолетних </t>
  </si>
  <si>
    <t>Строительство физкультурно-оздоровительного комплекса</t>
  </si>
  <si>
    <t>ПЛАН  на  2019 год  (тыс. руб.)</t>
  </si>
  <si>
    <t>Разработка проектно-сметной документации и ее экспертиза, проектно-изыскательские работы для строительства распределительных газопроводов</t>
  </si>
  <si>
    <t>Строительство распределительных газопроводов</t>
  </si>
  <si>
    <t>Компенсация выпадающих доходов организациям, предоствляющим населению жилищные услуги по тарифам, не обеспечивающим возмещение издержек</t>
  </si>
  <si>
    <r>
      <t xml:space="preserve">Исполнение бюджетных ассигнований на реализацию муниципальных программ МО "Веревское сельское посление" за </t>
    </r>
    <r>
      <rPr>
        <b/>
        <sz val="16"/>
        <rFont val="Times New Roman"/>
        <family val="1"/>
        <charset val="204"/>
      </rPr>
      <t xml:space="preserve"> 2019</t>
    </r>
    <r>
      <rPr>
        <b/>
        <sz val="12"/>
        <rFont val="Times New Roman"/>
        <family val="1"/>
        <charset val="204"/>
      </rPr>
      <t xml:space="preserve"> года</t>
    </r>
  </si>
  <si>
    <t>ФАКТ за 2019 год (тыс. руб)</t>
  </si>
  <si>
    <t>РЕАЛИЗАЦИЯ МУНИЦИПАЛЬНЫХ ЦЕЛЕВЫХ ПРОГРАММ</t>
  </si>
  <si>
    <r>
      <t xml:space="preserve">на территории  </t>
    </r>
    <r>
      <rPr>
        <u/>
        <sz val="12"/>
        <rFont val="Times New Roman CYR"/>
        <charset val="204"/>
      </rPr>
      <t>Веревского сельского поселения  Гатчинского района</t>
    </r>
    <r>
      <rPr>
        <sz val="12"/>
        <rFont val="Times New Roman CYR"/>
        <charset val="204"/>
      </rPr>
      <t xml:space="preserve"> </t>
    </r>
    <r>
      <rPr>
        <sz val="12"/>
        <rFont val="Times New Roman CYR"/>
        <family val="1"/>
        <charset val="204"/>
      </rPr>
      <t xml:space="preserve"> Ленинградской области </t>
    </r>
  </si>
  <si>
    <t xml:space="preserve"> (наименование муниципального образования)</t>
  </si>
  <si>
    <r>
      <t>за 20</t>
    </r>
    <r>
      <rPr>
        <u/>
        <sz val="12"/>
        <rFont val="Times New Roman CYR"/>
        <charset val="204"/>
      </rPr>
      <t xml:space="preserve"> 19 </t>
    </r>
    <r>
      <rPr>
        <sz val="12"/>
        <rFont val="Times New Roman CYR"/>
        <family val="1"/>
        <charset val="204"/>
      </rPr>
      <t xml:space="preserve"> год</t>
    </r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</si>
  <si>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</si>
  <si>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</si>
  <si>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</si>
  <si>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r>
      <t xml:space="preserve">Объем запланированных средств на  20 </t>
    </r>
    <r>
      <rPr>
        <b/>
        <u/>
        <sz val="9"/>
        <color indexed="8"/>
        <rFont val="Times New Roman CYR"/>
        <charset val="204"/>
      </rPr>
      <t>19</t>
    </r>
    <r>
      <rPr>
        <b/>
        <sz val="9"/>
        <color indexed="8"/>
        <rFont val="Times New Roman CYR"/>
        <family val="1"/>
        <charset val="204"/>
      </rPr>
      <t xml:space="preserve"> г.</t>
    </r>
  </si>
  <si>
    <r>
      <t>Объем  выделенных средств в рамках программы за</t>
    </r>
    <r>
      <rPr>
        <b/>
        <sz val="9"/>
        <color indexed="8"/>
        <rFont val="Times New Roman CYR"/>
        <charset val="204"/>
      </rPr>
      <t xml:space="preserve">  </t>
    </r>
    <r>
      <rPr>
        <b/>
        <sz val="9"/>
        <color indexed="8"/>
        <rFont val="Times New Roman CYR"/>
        <family val="1"/>
        <charset val="204"/>
      </rPr>
      <t xml:space="preserve">                    20 </t>
    </r>
    <r>
      <rPr>
        <b/>
        <u/>
        <sz val="9"/>
        <color indexed="8"/>
        <rFont val="Times New Roman CYR"/>
        <charset val="204"/>
      </rPr>
      <t>19</t>
    </r>
    <r>
      <rPr>
        <b/>
        <sz val="9"/>
        <color indexed="8"/>
        <rFont val="Times New Roman CYR"/>
        <family val="1"/>
        <charset val="204"/>
      </rPr>
      <t xml:space="preserve"> г.</t>
    </r>
  </si>
  <si>
    <t>Наименование программы</t>
  </si>
  <si>
    <t>Цель программы</t>
  </si>
  <si>
    <t>Всего  (тыс. руб.)</t>
  </si>
  <si>
    <t>Всего (тыс. руб.)</t>
  </si>
  <si>
    <t>Подпрограмма 1 «Создание условий для экономического развития Веревского сельского поселения Гатчинского муниципального района»</t>
  </si>
  <si>
    <t>Создание условий для развития малого и среднего предепинимательства в муниципальном образовании Веревское сельское поселение</t>
  </si>
  <si>
    <t xml:space="preserve">•  на оплату услуг связи и Интернета – 80,6 тыс. руб.;
• содержание оргтехники (запр. картриджей) – 32,6 тыс. руб.;
• обслуживание и обновление ПП 1С и КонсультантПлюс – 429,3 тыс. руб.;
• на оплату услуг по межеванию земельных участков – 404,3 тыс. руб.;
</t>
  </si>
  <si>
    <t>Подпрограмма 2 «Обеспечение безопасности на территории Веревского сельского поселения Гатчинского муниципального района»</t>
  </si>
  <si>
    <t>Обеспечение безопасности на территории Веревского СП</t>
  </si>
  <si>
    <t xml:space="preserve">
• обустройство пож.водоемов – 366,7 тыс. руб.
• за ТО системы видеонаблюдения – 72,0 тыс. руб.
• за модернизацию системы видеонаблюдения – 247,1 тыс. руб.
</t>
  </si>
  <si>
    <t>Подпрограмма 3 «Жилищно-коммунальное хозяйство, содержание автомобильных дорог и благоустройство территории МО Веревского сельского поселения»</t>
  </si>
  <si>
    <t xml:space="preserve">Создание благоприятной среды обитания на территории Веревского сельского поселения Проведение комплексных мероприятий по улучшению качества улично-дорожной сети                              </t>
  </si>
  <si>
    <t xml:space="preserve">1. Содержание дорог – 1 798,7 тыс. руб.:
•  работа автогрейдера (чистка дорог) – 1 138,4 тыс. руб.;
•  выкуп зем. участка под дорогой – 470,0 тыс. руб.;
• ПСД на организацию дорожного движения – 190,6 тыс. руб.;
2. Ремонт дорог – 9 470,3 тыс. руб.:
•  разработка и проверка смет, экспертизы – 268,3 тыс. руб.;
•  ямочный ремонт – 203,1 тыс. руб.;
• ремонт дорог – 8 998,9 тыс. руб.;
3. Жилищное хозяйство – 1 452,8 тыс. руб.:
•  содержание и ремонт ЖФ – 567,2 тыс. руб.;
•  взносы на капитальный ремонт – 885,6 тыс. руб.;
4. Коммунальное хозяйство – 19 009,0 тыс. руб.:
•  содержание бани – 687,1 тыс. руб.;
•  газификация (ПИР) – 18 191,5 тыс. руб.
5. Благоустройство – 24 295,9 тыс. руб.:
• Уличное освещение – 3 740,2тыс. руб.;  
• Озеленение (спил аварийных деревьев) – 780,6 тыс. руб.; 
• Прочие мероприятия по благоустройству 6 537,8 тыс. руб.:                                        оплата услуг водителя трактора, рабочего благоустройства – 1 492,3тыс. руб.;
работы по обустройству прилегающей территории памятников – 1 340,2 тыс. руб.;
обустройство детской спортивной площадки и приобретение оборудования – 1190,7 тыс. руб.;
обустройство хозяйственной площадки – 1 753,0 тыс. руб.;
уборка территорий (тротуаров) – 197,2 тыс. руб.;
разработка проекта ПСД – 88,6 тыс. руб.;
приобретение ГСМ – 200,0 тыс. руб.;
прочие расходы (обработка от клещей, уничтожение борщевика, страховка транспорта и др.) – 276,8 тыс. руб.
6. Комфортная среда – 13 613,2 тыс. руб.:
• разработка ПСД – 137,8 тыс. руб.;  
• обустройство дорожки – 3 807,9 тыс. руб.; 
• формирование комфортной среды – 9 667,6 тыс. руб.
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</si>
  <si>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</t>
  </si>
  <si>
    <t>Проведение праздничных мероприятий на территории Веревского СП</t>
  </si>
  <si>
    <t xml:space="preserve">• заработная плата работников учреждения – 7 207,3 тыс. руб.;
• содержание имущества – 1 072,4тыс. руб.;
•  проведение праздничных мероприятий – 1 049,0 тыс. руб.;
•  приобретение ОС – 325,1 тыс. руб.;
• услуги связи – 48,2 тыс. руб.
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</si>
  <si>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</t>
  </si>
  <si>
    <t>Эффективное использование возможностей физической культуры и спорта во всестороннем физическом и духовном развитии личности,  создание для этого необходимых условий                                            Создание  условий для гражданского становления и социальной самореализации молодых граждан МО Веревское сельское поселение</t>
  </si>
  <si>
    <t>• строительство ФОК – 56 175,6 тыс. руб.;
• обустройство спортплощадки – 1 184,6 тыс. руб.;
• приобретение спортивного инвентаря – 366,9 тыс. руб.;
• услуги тренера – 433,1 тыс. руб.;
• заявочные взносы – 248,0 тыс. руб.;
 • услуги транспорта – 129,5 тыс. руб.;
• работа с молодежью – 417,2 тыс. руб.;
•  экскурсионное обслуживание – 99,0 тыс. руб..</t>
  </si>
  <si>
    <t>ИТОГО по  муниципальному образованию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</si>
</sst>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?"/>
  </numFmts>
  <fonts count="2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u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u/>
      <sz val="9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.5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 CYR"/>
      <family val="1"/>
      <charset val="204"/>
    </font>
    <font>
      <b/>
      <sz val="1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 vertical="top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5" borderId="22" xfId="0" applyFont="1" applyFill="1" applyBorder="1" applyAlignment="1">
      <alignment vertical="center" wrapText="1"/>
    </xf>
    <xf numFmtId="0" fontId="21" fillId="5" borderId="23" xfId="0" applyFont="1" applyFill="1" applyBorder="1" applyAlignment="1">
      <alignment vertical="center" wrapText="1"/>
    </xf>
    <xf numFmtId="4" fontId="22" fillId="5" borderId="23" xfId="0" applyNumberFormat="1" applyFont="1" applyFill="1" applyBorder="1" applyAlignment="1">
      <alignment horizontal="center" vertical="center" wrapText="1"/>
    </xf>
    <xf numFmtId="4" fontId="22" fillId="5" borderId="24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21" fillId="5" borderId="17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left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4" fontId="22" fillId="5" borderId="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top" wrapText="1"/>
    </xf>
    <xf numFmtId="0" fontId="22" fillId="5" borderId="17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0" fontId="23" fillId="0" borderId="15" xfId="0" applyFont="1" applyBorder="1" applyAlignment="1">
      <alignment vertical="top" wrapText="1"/>
    </xf>
    <xf numFmtId="0" fontId="24" fillId="5" borderId="1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vertical="center" wrapText="1"/>
    </xf>
    <xf numFmtId="0" fontId="26" fillId="5" borderId="27" xfId="0" applyFont="1" applyFill="1" applyBorder="1" applyAlignment="1">
      <alignment vertical="center" wrapText="1"/>
    </xf>
    <xf numFmtId="4" fontId="9" fillId="5" borderId="27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7" fillId="5" borderId="29" xfId="0" applyFont="1" applyFill="1" applyBorder="1" applyAlignment="1">
      <alignment horizontal="left" vertical="center" wrapText="1" indent="4"/>
    </xf>
    <xf numFmtId="0" fontId="17" fillId="5" borderId="30" xfId="0" applyFont="1" applyFill="1" applyBorder="1" applyAlignment="1">
      <alignment horizontal="left" vertical="center" wrapText="1" indent="4"/>
    </xf>
    <xf numFmtId="4" fontId="27" fillId="5" borderId="30" xfId="0" applyNumberFormat="1" applyFont="1" applyFill="1" applyBorder="1" applyAlignment="1">
      <alignment horizontal="center" vertical="center" wrapText="1"/>
    </xf>
    <xf numFmtId="0" fontId="9" fillId="0" borderId="3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sqref="A1:L1"/>
    </sheetView>
  </sheetViews>
  <sheetFormatPr defaultColWidth="8.140625" defaultRowHeight="15" outlineLevelRow="1" x14ac:dyDescent="0.25"/>
  <cols>
    <col min="1" max="1" width="42.42578125" style="1" customWidth="1"/>
    <col min="2" max="2" width="10.28515625" style="12" customWidth="1"/>
    <col min="3" max="3" width="10.7109375" style="1" customWidth="1"/>
    <col min="4" max="4" width="8.42578125" style="1" customWidth="1"/>
    <col min="5" max="5" width="8.85546875" style="1" customWidth="1"/>
    <col min="6" max="6" width="9.28515625" style="1" customWidth="1"/>
    <col min="7" max="7" width="10.28515625" style="12" customWidth="1"/>
    <col min="8" max="8" width="11.7109375" style="1" customWidth="1"/>
    <col min="9" max="9" width="8.7109375" style="1" customWidth="1"/>
    <col min="10" max="10" width="9.42578125" style="1" customWidth="1"/>
    <col min="11" max="11" width="8" style="1" customWidth="1"/>
    <col min="12" max="12" width="10.28515625" style="15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20.25" customHeight="1" x14ac:dyDescent="0.25">
      <c r="A2" s="27" t="s">
        <v>2</v>
      </c>
      <c r="B2" s="28" t="s">
        <v>43</v>
      </c>
      <c r="C2" s="28"/>
      <c r="D2" s="28"/>
      <c r="E2" s="28"/>
      <c r="F2" s="28"/>
      <c r="G2" s="29" t="s">
        <v>48</v>
      </c>
      <c r="H2" s="30"/>
      <c r="I2" s="30"/>
      <c r="J2" s="30"/>
      <c r="K2" s="30"/>
      <c r="L2" s="31" t="s">
        <v>3</v>
      </c>
    </row>
    <row r="3" spans="1:14" ht="16.5" customHeight="1" x14ac:dyDescent="0.25">
      <c r="A3" s="27"/>
      <c r="B3" s="32" t="s">
        <v>4</v>
      </c>
      <c r="C3" s="33" t="s">
        <v>5</v>
      </c>
      <c r="D3" s="34"/>
      <c r="E3" s="34"/>
      <c r="F3" s="35"/>
      <c r="G3" s="32" t="s">
        <v>4</v>
      </c>
      <c r="H3" s="36" t="s">
        <v>5</v>
      </c>
      <c r="I3" s="37"/>
      <c r="J3" s="37"/>
      <c r="K3" s="38"/>
      <c r="L3" s="31"/>
    </row>
    <row r="4" spans="1:14" ht="53.65" customHeight="1" x14ac:dyDescent="0.25">
      <c r="A4" s="27"/>
      <c r="B4" s="32"/>
      <c r="C4" s="2" t="s">
        <v>10</v>
      </c>
      <c r="D4" s="2" t="s">
        <v>6</v>
      </c>
      <c r="E4" s="2" t="s">
        <v>7</v>
      </c>
      <c r="F4" s="2" t="s">
        <v>8</v>
      </c>
      <c r="G4" s="32"/>
      <c r="H4" s="2" t="s">
        <v>10</v>
      </c>
      <c r="I4" s="2" t="s">
        <v>6</v>
      </c>
      <c r="J4" s="2" t="s">
        <v>7</v>
      </c>
      <c r="K4" s="2" t="s">
        <v>8</v>
      </c>
      <c r="L4" s="31"/>
    </row>
    <row r="5" spans="1:14" ht="49.7" customHeight="1" x14ac:dyDescent="0.25">
      <c r="A5" s="3" t="s">
        <v>9</v>
      </c>
      <c r="B5" s="21">
        <f t="shared" ref="B5:K5" si="0">B6+B10+B14+B33+B37</f>
        <v>136028.88740000001</v>
      </c>
      <c r="C5" s="21">
        <f t="shared" si="0"/>
        <v>55917.054399999994</v>
      </c>
      <c r="D5" s="21">
        <f t="shared" si="0"/>
        <v>1644.3530000000001</v>
      </c>
      <c r="E5" s="21">
        <f t="shared" si="0"/>
        <v>78467.48000000001</v>
      </c>
      <c r="F5" s="21">
        <f t="shared" si="0"/>
        <v>0</v>
      </c>
      <c r="G5" s="21">
        <f t="shared" si="0"/>
        <v>127098.37647999999</v>
      </c>
      <c r="H5" s="21">
        <f t="shared" si="0"/>
        <v>53817.085479999994</v>
      </c>
      <c r="I5" s="21">
        <f t="shared" si="0"/>
        <v>1644.3530000000001</v>
      </c>
      <c r="J5" s="21">
        <f t="shared" si="0"/>
        <v>71636.937999999995</v>
      </c>
      <c r="K5" s="21">
        <f t="shared" si="0"/>
        <v>0</v>
      </c>
      <c r="L5" s="4">
        <f t="shared" ref="L5:L42" si="1">G5/B5*100</f>
        <v>93.434842340701223</v>
      </c>
      <c r="M5" s="5"/>
      <c r="N5" s="5"/>
    </row>
    <row r="6" spans="1:14" ht="64.5" customHeight="1" x14ac:dyDescent="0.25">
      <c r="A6" s="16" t="s">
        <v>21</v>
      </c>
      <c r="B6" s="22">
        <f t="shared" ref="B6:K6" si="2">SUM(B7:B9)</f>
        <v>1573.04</v>
      </c>
      <c r="C6" s="22">
        <f t="shared" si="2"/>
        <v>1573.04</v>
      </c>
      <c r="D6" s="22">
        <f t="shared" si="2"/>
        <v>0</v>
      </c>
      <c r="E6" s="22">
        <f t="shared" si="2"/>
        <v>0</v>
      </c>
      <c r="F6" s="22">
        <f t="shared" si="2"/>
        <v>0</v>
      </c>
      <c r="G6" s="22">
        <f t="shared" si="2"/>
        <v>1485.9274</v>
      </c>
      <c r="H6" s="22">
        <f t="shared" si="2"/>
        <v>1485.9274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6">
        <f t="shared" si="1"/>
        <v>94.462149722829679</v>
      </c>
      <c r="M6" s="5"/>
      <c r="N6" s="5"/>
    </row>
    <row r="7" spans="1:14" ht="39.75" customHeight="1" x14ac:dyDescent="0.25">
      <c r="A7" s="17" t="s">
        <v>26</v>
      </c>
      <c r="B7" s="23">
        <f>SUM(C7:D7:E7:F7)</f>
        <v>40</v>
      </c>
      <c r="C7" s="24">
        <v>40</v>
      </c>
      <c r="D7" s="24"/>
      <c r="E7" s="24"/>
      <c r="F7" s="24"/>
      <c r="G7" s="23">
        <f>SUM(H7:I7:J7:K7)</f>
        <v>40</v>
      </c>
      <c r="H7" s="24">
        <v>40</v>
      </c>
      <c r="I7" s="24"/>
      <c r="J7" s="24"/>
      <c r="K7" s="24"/>
      <c r="L7" s="7">
        <f t="shared" si="1"/>
        <v>100</v>
      </c>
      <c r="M7" s="8"/>
      <c r="N7" s="8"/>
    </row>
    <row r="8" spans="1:14" ht="36" customHeight="1" x14ac:dyDescent="0.25">
      <c r="A8" s="17" t="s">
        <v>12</v>
      </c>
      <c r="B8" s="23">
        <f>SUM(C8:D8:E8:F8)</f>
        <v>584.64</v>
      </c>
      <c r="C8" s="24">
        <v>584.64</v>
      </c>
      <c r="D8" s="24"/>
      <c r="E8" s="24"/>
      <c r="F8" s="24"/>
      <c r="G8" s="23">
        <f>SUM(H8:I8:J8:K8)</f>
        <v>497.5274</v>
      </c>
      <c r="H8" s="24">
        <v>497.5274</v>
      </c>
      <c r="I8" s="24"/>
      <c r="J8" s="24"/>
      <c r="K8" s="24"/>
      <c r="L8" s="7">
        <f t="shared" ref="L8" si="3">G8/B8*100</f>
        <v>85.099787903667206</v>
      </c>
      <c r="M8" s="8"/>
      <c r="N8" s="8"/>
    </row>
    <row r="9" spans="1:14" ht="48" customHeight="1" x14ac:dyDescent="0.25">
      <c r="A9" s="17" t="s">
        <v>25</v>
      </c>
      <c r="B9" s="23">
        <f>SUM(C9:D9:E9:F9)</f>
        <v>948.4</v>
      </c>
      <c r="C9" s="24">
        <v>948.4</v>
      </c>
      <c r="D9" s="24"/>
      <c r="E9" s="24"/>
      <c r="F9" s="24"/>
      <c r="G9" s="23">
        <f>SUM(H9:I9:J9:K9)</f>
        <v>948.4</v>
      </c>
      <c r="H9" s="24">
        <v>948.4</v>
      </c>
      <c r="I9" s="24"/>
      <c r="J9" s="24"/>
      <c r="K9" s="24"/>
      <c r="L9" s="7">
        <f t="shared" si="1"/>
        <v>100</v>
      </c>
      <c r="M9" s="8"/>
      <c r="N9" s="8"/>
    </row>
    <row r="10" spans="1:14" ht="51.75" customHeight="1" outlineLevel="1" x14ac:dyDescent="0.25">
      <c r="A10" s="16" t="s">
        <v>22</v>
      </c>
      <c r="B10" s="22">
        <f t="shared" ref="B10:K10" si="4">SUM(B11:B13)</f>
        <v>685.80799999999999</v>
      </c>
      <c r="C10" s="22">
        <f t="shared" si="4"/>
        <v>685.80799999999999</v>
      </c>
      <c r="D10" s="22">
        <f t="shared" si="4"/>
        <v>0</v>
      </c>
      <c r="E10" s="22">
        <f t="shared" si="4"/>
        <v>0</v>
      </c>
      <c r="F10" s="22">
        <f t="shared" si="4"/>
        <v>0</v>
      </c>
      <c r="G10" s="22">
        <f t="shared" si="4"/>
        <v>685.80799999999999</v>
      </c>
      <c r="H10" s="22">
        <f t="shared" si="4"/>
        <v>685.80799999999999</v>
      </c>
      <c r="I10" s="22">
        <f t="shared" si="4"/>
        <v>0</v>
      </c>
      <c r="J10" s="22">
        <f t="shared" si="4"/>
        <v>0</v>
      </c>
      <c r="K10" s="22">
        <f t="shared" si="4"/>
        <v>0</v>
      </c>
      <c r="L10" s="6">
        <f t="shared" si="1"/>
        <v>100</v>
      </c>
      <c r="M10" s="9"/>
      <c r="N10" s="5"/>
    </row>
    <row r="11" spans="1:14" ht="47.25" customHeight="1" outlineLevel="1" x14ac:dyDescent="0.25">
      <c r="A11" s="17" t="s">
        <v>13</v>
      </c>
      <c r="B11" s="23">
        <f>SUM(C11:D11:E11:F11)</f>
        <v>70</v>
      </c>
      <c r="C11" s="24">
        <v>70</v>
      </c>
      <c r="D11" s="24"/>
      <c r="E11" s="24"/>
      <c r="F11" s="24"/>
      <c r="G11" s="23">
        <f>SUM(H11:I11:J11:K11)</f>
        <v>70</v>
      </c>
      <c r="H11" s="24">
        <v>70</v>
      </c>
      <c r="I11" s="24"/>
      <c r="J11" s="24"/>
      <c r="K11" s="24"/>
      <c r="L11" s="7">
        <f>G11/B11*100</f>
        <v>100</v>
      </c>
      <c r="M11" s="9"/>
      <c r="N11" s="5"/>
    </row>
    <row r="12" spans="1:14" s="12" customFormat="1" ht="35.450000000000003" customHeight="1" x14ac:dyDescent="0.25">
      <c r="A12" s="17" t="s">
        <v>27</v>
      </c>
      <c r="B12" s="23">
        <f>SUM(C12:D12:E12:F12)</f>
        <v>296.70999999999998</v>
      </c>
      <c r="C12" s="24">
        <v>296.70999999999998</v>
      </c>
      <c r="D12" s="24"/>
      <c r="E12" s="24"/>
      <c r="F12" s="24"/>
      <c r="G12" s="23">
        <f>SUM(H12:I12:J12:K12)</f>
        <v>296.70999999999998</v>
      </c>
      <c r="H12" s="24">
        <v>296.70999999999998</v>
      </c>
      <c r="I12" s="24"/>
      <c r="J12" s="24"/>
      <c r="K12" s="24"/>
      <c r="L12" s="7">
        <f>G12/B12*100</f>
        <v>100</v>
      </c>
      <c r="M12" s="10"/>
      <c r="N12" s="11"/>
    </row>
    <row r="13" spans="1:14" s="12" customFormat="1" ht="37.5" customHeight="1" x14ac:dyDescent="0.25">
      <c r="A13" s="17" t="s">
        <v>14</v>
      </c>
      <c r="B13" s="23">
        <f>SUM(C13:D13:E13:F13)</f>
        <v>319.09800000000001</v>
      </c>
      <c r="C13" s="24">
        <v>319.09800000000001</v>
      </c>
      <c r="D13" s="24"/>
      <c r="E13" s="24"/>
      <c r="F13" s="24"/>
      <c r="G13" s="23">
        <f>SUM(H13:I13:J13:K13)</f>
        <v>319.09800000000001</v>
      </c>
      <c r="H13" s="24">
        <v>319.09800000000001</v>
      </c>
      <c r="I13" s="24"/>
      <c r="J13" s="24"/>
      <c r="K13" s="24"/>
      <c r="L13" s="7">
        <f>G13/B13*100</f>
        <v>100</v>
      </c>
      <c r="M13" s="10"/>
      <c r="N13" s="11"/>
    </row>
    <row r="14" spans="1:14" ht="72" customHeight="1" x14ac:dyDescent="0.25">
      <c r="A14" s="16" t="s">
        <v>23</v>
      </c>
      <c r="B14" s="22">
        <f t="shared" ref="B14:K14" si="5">SUM(B15:B32)</f>
        <v>63251.054689999997</v>
      </c>
      <c r="C14" s="22">
        <f t="shared" si="5"/>
        <v>39272.974689999995</v>
      </c>
      <c r="D14" s="22">
        <f t="shared" si="5"/>
        <v>1305.8</v>
      </c>
      <c r="E14" s="22">
        <f t="shared" si="5"/>
        <v>22672.280000000002</v>
      </c>
      <c r="F14" s="22">
        <f t="shared" si="5"/>
        <v>0</v>
      </c>
      <c r="G14" s="22">
        <f t="shared" si="5"/>
        <v>56269.707709999988</v>
      </c>
      <c r="H14" s="22">
        <f t="shared" si="5"/>
        <v>37387.027709999995</v>
      </c>
      <c r="I14" s="22">
        <f t="shared" si="5"/>
        <v>1305.8</v>
      </c>
      <c r="J14" s="22">
        <f t="shared" si="5"/>
        <v>17576.88</v>
      </c>
      <c r="K14" s="22">
        <f t="shared" si="5"/>
        <v>0</v>
      </c>
      <c r="L14" s="6">
        <f t="shared" si="1"/>
        <v>88.962481314791802</v>
      </c>
      <c r="M14" s="5"/>
      <c r="N14" s="5"/>
    </row>
    <row r="15" spans="1:14" ht="52.5" customHeight="1" outlineLevel="1" x14ac:dyDescent="0.25">
      <c r="A15" s="17" t="s">
        <v>30</v>
      </c>
      <c r="B15" s="23">
        <f>SUM(C15:D15:E15:F15)</f>
        <v>1420</v>
      </c>
      <c r="C15" s="24">
        <v>1420</v>
      </c>
      <c r="D15" s="24"/>
      <c r="E15" s="24"/>
      <c r="F15" s="24"/>
      <c r="G15" s="23">
        <f>SUM(H15:I15:J15:K15)</f>
        <v>1419.15</v>
      </c>
      <c r="H15" s="24">
        <v>1419.15</v>
      </c>
      <c r="I15" s="24"/>
      <c r="J15" s="24"/>
      <c r="K15" s="24"/>
      <c r="L15" s="7">
        <f t="shared" si="1"/>
        <v>99.940140845070431</v>
      </c>
      <c r="M15" s="5"/>
      <c r="N15" s="5"/>
    </row>
    <row r="16" spans="1:14" ht="42.75" customHeight="1" outlineLevel="1" x14ac:dyDescent="0.25">
      <c r="A16" s="17" t="s">
        <v>31</v>
      </c>
      <c r="B16" s="23">
        <f>SUM(C16:D16:E16:F16)</f>
        <v>500</v>
      </c>
      <c r="C16" s="24">
        <v>500</v>
      </c>
      <c r="D16" s="24"/>
      <c r="E16" s="24"/>
      <c r="F16" s="24"/>
      <c r="G16" s="23">
        <f>SUM(H16:I16:J16:K16)</f>
        <v>379.64</v>
      </c>
      <c r="H16" s="24">
        <v>379.64</v>
      </c>
      <c r="I16" s="24"/>
      <c r="J16" s="24"/>
      <c r="K16" s="24"/>
      <c r="L16" s="7">
        <f t="shared" ref="L16:L31" si="6">G16/B16*100</f>
        <v>75.927999999999997</v>
      </c>
      <c r="M16" s="5"/>
      <c r="N16" s="5"/>
    </row>
    <row r="17" spans="1:14" ht="45" customHeight="1" outlineLevel="1" x14ac:dyDescent="0.25">
      <c r="A17" s="17" t="s">
        <v>32</v>
      </c>
      <c r="B17" s="23">
        <f>SUM(C17:D17:E17:F17)</f>
        <v>15869.999</v>
      </c>
      <c r="C17" s="24">
        <f>5073.477+318.619+650+2498.723</f>
        <v>8540.8189999999995</v>
      </c>
      <c r="D17" s="24">
        <v>1305.8</v>
      </c>
      <c r="E17" s="24">
        <f>5000+1023.38</f>
        <v>6023.38</v>
      </c>
      <c r="F17" s="24"/>
      <c r="G17" s="23">
        <f>SUM(H17:I17:J17:K17)</f>
        <v>9740.341739999998</v>
      </c>
      <c r="H17" s="24">
        <f>4912.43874+2498.723</f>
        <v>7411.1617399999996</v>
      </c>
      <c r="I17" s="24">
        <v>1305.8</v>
      </c>
      <c r="J17" s="24">
        <v>1023.38</v>
      </c>
      <c r="K17" s="24"/>
      <c r="L17" s="7">
        <f t="shared" si="6"/>
        <v>61.375818234141022</v>
      </c>
      <c r="M17" s="5"/>
      <c r="N17" s="5"/>
    </row>
    <row r="18" spans="1:14" ht="57" customHeight="1" outlineLevel="1" x14ac:dyDescent="0.25">
      <c r="A18" s="17" t="s">
        <v>16</v>
      </c>
      <c r="B18" s="23">
        <f>SUM(C18:D18:E18:F18)</f>
        <v>315.61</v>
      </c>
      <c r="C18" s="24">
        <v>315.61</v>
      </c>
      <c r="D18" s="24"/>
      <c r="E18" s="24"/>
      <c r="F18" s="24"/>
      <c r="G18" s="23">
        <f>SUM(H18:I18:J18:K18)</f>
        <v>311.33577000000002</v>
      </c>
      <c r="H18" s="24">
        <v>311.33577000000002</v>
      </c>
      <c r="I18" s="24"/>
      <c r="J18" s="24"/>
      <c r="K18" s="24"/>
      <c r="L18" s="7">
        <f t="shared" si="6"/>
        <v>98.645724153227093</v>
      </c>
      <c r="M18" s="5"/>
      <c r="N18" s="5"/>
    </row>
    <row r="19" spans="1:14" ht="36.75" customHeight="1" outlineLevel="1" x14ac:dyDescent="0.25">
      <c r="A19" s="17" t="s">
        <v>28</v>
      </c>
      <c r="B19" s="23">
        <f>SUM(C19:D19:E19:F19)</f>
        <v>574.11699999999996</v>
      </c>
      <c r="C19" s="24">
        <v>574.11699999999996</v>
      </c>
      <c r="D19" s="24"/>
      <c r="E19" s="24"/>
      <c r="F19" s="24"/>
      <c r="G19" s="23">
        <f>SUM(H19:I19:J19:K19)</f>
        <v>255.833</v>
      </c>
      <c r="H19" s="24">
        <v>255.833</v>
      </c>
      <c r="I19" s="24"/>
      <c r="J19" s="24"/>
      <c r="K19" s="24"/>
      <c r="L19" s="7">
        <f t="shared" si="6"/>
        <v>44.561126042252717</v>
      </c>
      <c r="M19" s="5"/>
      <c r="N19" s="5"/>
    </row>
    <row r="20" spans="1:14" ht="38.25" customHeight="1" outlineLevel="1" x14ac:dyDescent="0.25">
      <c r="A20" s="17" t="s">
        <v>33</v>
      </c>
      <c r="B20" s="23">
        <f>SUM(C20:D20:E20:F20)</f>
        <v>0</v>
      </c>
      <c r="C20" s="24"/>
      <c r="D20" s="24"/>
      <c r="E20" s="24"/>
      <c r="F20" s="24"/>
      <c r="G20" s="23">
        <f>SUM(H20:I20:J20:K20)</f>
        <v>0</v>
      </c>
      <c r="H20" s="24"/>
      <c r="I20" s="24"/>
      <c r="J20" s="24"/>
      <c r="K20" s="24"/>
      <c r="L20" s="7" t="e">
        <f t="shared" ref="L20" si="7">G20/B20*100</f>
        <v>#DIV/0!</v>
      </c>
      <c r="M20" s="5"/>
      <c r="N20" s="5"/>
    </row>
    <row r="21" spans="1:14" ht="52.5" customHeight="1" outlineLevel="1" x14ac:dyDescent="0.25">
      <c r="A21" s="17" t="s">
        <v>15</v>
      </c>
      <c r="B21" s="23">
        <f>SUM(C21:D21:E21:F21)</f>
        <v>886.64599999999996</v>
      </c>
      <c r="C21" s="24">
        <v>886.64599999999996</v>
      </c>
      <c r="D21" s="24"/>
      <c r="E21" s="24"/>
      <c r="F21" s="24"/>
      <c r="G21" s="23">
        <f>SUM(H21:I21:J21:K21)</f>
        <v>885.59840999999994</v>
      </c>
      <c r="H21" s="24">
        <v>885.59840999999994</v>
      </c>
      <c r="I21" s="24"/>
      <c r="J21" s="24"/>
      <c r="K21" s="24"/>
      <c r="L21" s="7">
        <f t="shared" si="6"/>
        <v>99.881847997960847</v>
      </c>
      <c r="M21" s="5"/>
      <c r="N21" s="5"/>
    </row>
    <row r="22" spans="1:14" ht="33.75" customHeight="1" outlineLevel="1" x14ac:dyDescent="0.25">
      <c r="A22" s="17" t="s">
        <v>29</v>
      </c>
      <c r="B22" s="23">
        <f>SUM(C22:D22:E22:F22)</f>
        <v>0</v>
      </c>
      <c r="C22" s="24"/>
      <c r="D22" s="24"/>
      <c r="E22" s="24"/>
      <c r="F22" s="24"/>
      <c r="G22" s="23">
        <f>SUM(H22:I22:J22:K22)</f>
        <v>0</v>
      </c>
      <c r="H22" s="24"/>
      <c r="I22" s="24"/>
      <c r="J22" s="24"/>
      <c r="K22" s="24"/>
      <c r="L22" s="7"/>
      <c r="M22" s="5"/>
      <c r="N22" s="5"/>
    </row>
    <row r="23" spans="1:14" ht="30.75" customHeight="1" outlineLevel="1" x14ac:dyDescent="0.25">
      <c r="A23" s="17" t="s">
        <v>37</v>
      </c>
      <c r="B23" s="23">
        <f>SUM(C23:D23:E23:F23)</f>
        <v>652.59</v>
      </c>
      <c r="C23" s="24">
        <v>652.59</v>
      </c>
      <c r="D23" s="24"/>
      <c r="E23" s="24"/>
      <c r="F23" s="24"/>
      <c r="G23" s="23">
        <f>SUM(H23:I23:J23:K23)</f>
        <v>622.42700000000002</v>
      </c>
      <c r="H23" s="24">
        <v>622.42700000000002</v>
      </c>
      <c r="I23" s="24"/>
      <c r="J23" s="24"/>
      <c r="K23" s="24"/>
      <c r="L23" s="7">
        <f t="shared" ref="L23:L24" si="8">G23/B23*100</f>
        <v>95.377955531037856</v>
      </c>
      <c r="M23" s="5"/>
      <c r="N23" s="5"/>
    </row>
    <row r="24" spans="1:14" ht="38.25" customHeight="1" outlineLevel="1" x14ac:dyDescent="0.25">
      <c r="A24" s="17" t="s">
        <v>44</v>
      </c>
      <c r="B24" s="23">
        <f>SUM(C24:D24:E24:F24)</f>
        <v>5804.4128999999994</v>
      </c>
      <c r="C24" s="24">
        <f>1593.6478+454.7651</f>
        <v>2048.4128999999998</v>
      </c>
      <c r="D24" s="24"/>
      <c r="E24" s="24">
        <f>3281+475</f>
        <v>3756</v>
      </c>
      <c r="F24" s="24"/>
      <c r="G24" s="23">
        <f>SUM(H24:I24:J24:K24)</f>
        <v>5703.4076400000004</v>
      </c>
      <c r="H24" s="24">
        <f>1592.64254+449.7651</f>
        <v>2042.4076400000001</v>
      </c>
      <c r="I24" s="24"/>
      <c r="J24" s="24">
        <f>3281+380</f>
        <v>3661</v>
      </c>
      <c r="K24" s="24"/>
      <c r="L24" s="19">
        <f t="shared" si="8"/>
        <v>98.259853981097748</v>
      </c>
      <c r="M24" s="5"/>
      <c r="N24" s="5"/>
    </row>
    <row r="25" spans="1:14" ht="30.75" customHeight="1" outlineLevel="1" x14ac:dyDescent="0.25">
      <c r="A25" s="17" t="s">
        <v>45</v>
      </c>
      <c r="B25" s="23">
        <f>SUM(C25:D25:E25:F25)</f>
        <v>12488.51</v>
      </c>
      <c r="C25" s="24">
        <f>624.41</f>
        <v>624.41</v>
      </c>
      <c r="D25" s="24"/>
      <c r="E25" s="24">
        <f>11864.1</f>
        <v>11864.1</v>
      </c>
      <c r="F25" s="24"/>
      <c r="G25" s="23">
        <f>SUM(H25:I25:J25:K25)</f>
        <v>12488.11</v>
      </c>
      <c r="H25" s="24">
        <f>624.41</f>
        <v>624.41</v>
      </c>
      <c r="I25" s="24"/>
      <c r="J25" s="24">
        <f>11863.7</f>
        <v>11863.7</v>
      </c>
      <c r="K25" s="24"/>
      <c r="L25" s="7">
        <f t="shared" si="6"/>
        <v>99.996797055853747</v>
      </c>
      <c r="M25" s="5"/>
      <c r="N25" s="5"/>
    </row>
    <row r="26" spans="1:14" ht="34.5" customHeight="1" outlineLevel="1" x14ac:dyDescent="0.25">
      <c r="A26" s="17" t="s">
        <v>17</v>
      </c>
      <c r="B26" s="23">
        <f>SUM(C26:D26:E26:F26)</f>
        <v>3450</v>
      </c>
      <c r="C26" s="24">
        <v>3450</v>
      </c>
      <c r="D26" s="24"/>
      <c r="E26" s="24"/>
      <c r="F26" s="24"/>
      <c r="G26" s="23">
        <f>SUM(H26:I26:J26:K26)</f>
        <v>3443.5140000000001</v>
      </c>
      <c r="H26" s="24">
        <v>3443.5140000000001</v>
      </c>
      <c r="I26" s="24"/>
      <c r="J26" s="24"/>
      <c r="K26" s="24"/>
      <c r="L26" s="7">
        <f t="shared" ref="L26:L30" si="9">G26/B26*100</f>
        <v>99.811999999999998</v>
      </c>
      <c r="M26" s="5"/>
      <c r="N26" s="5"/>
    </row>
    <row r="27" spans="1:14" ht="41.25" customHeight="1" outlineLevel="1" x14ac:dyDescent="0.25">
      <c r="A27" s="17" t="s">
        <v>34</v>
      </c>
      <c r="B27" s="23">
        <f>SUM(C27:D27:E27:F27)</f>
        <v>780.625</v>
      </c>
      <c r="C27" s="24">
        <v>780.625</v>
      </c>
      <c r="D27" s="24"/>
      <c r="E27" s="24"/>
      <c r="F27" s="24"/>
      <c r="G27" s="23">
        <f>SUM(H27:I27:J27:K27)</f>
        <v>780.625</v>
      </c>
      <c r="H27" s="24">
        <v>780.625</v>
      </c>
      <c r="I27" s="24"/>
      <c r="J27" s="24"/>
      <c r="K27" s="24"/>
      <c r="L27" s="7">
        <f t="shared" si="9"/>
        <v>100</v>
      </c>
      <c r="M27" s="5"/>
      <c r="N27" s="5"/>
    </row>
    <row r="28" spans="1:14" ht="39.75" customHeight="1" outlineLevel="1" x14ac:dyDescent="0.25">
      <c r="A28" s="17" t="s">
        <v>18</v>
      </c>
      <c r="B28" s="23">
        <f>SUM(C28:D28:E28:F28)</f>
        <v>60</v>
      </c>
      <c r="C28" s="24">
        <v>60</v>
      </c>
      <c r="D28" s="24"/>
      <c r="E28" s="24"/>
      <c r="F28" s="24"/>
      <c r="G28" s="23">
        <f>SUM(H28:I28:J28:K28)</f>
        <v>24</v>
      </c>
      <c r="H28" s="24">
        <v>24</v>
      </c>
      <c r="I28" s="24"/>
      <c r="J28" s="24"/>
      <c r="K28" s="24"/>
      <c r="L28" s="7">
        <f t="shared" si="9"/>
        <v>40</v>
      </c>
      <c r="M28" s="5"/>
      <c r="N28" s="5"/>
    </row>
    <row r="29" spans="1:14" ht="34.5" customHeight="1" outlineLevel="1" x14ac:dyDescent="0.25">
      <c r="A29" s="17" t="s">
        <v>35</v>
      </c>
      <c r="B29" s="23">
        <f>SUM(C29:D29:E29:F29)</f>
        <v>10345.850999999999</v>
      </c>
      <c r="C29" s="24">
        <f>6538+2779.051</f>
        <v>9317.0509999999995</v>
      </c>
      <c r="D29" s="24"/>
      <c r="E29" s="24">
        <f>1028.8</f>
        <v>1028.8</v>
      </c>
      <c r="F29" s="24"/>
      <c r="G29" s="23">
        <f>SUM(H29:I29:J29:K29)</f>
        <v>10345.687</v>
      </c>
      <c r="H29" s="24">
        <f>6537.836+2779.051</f>
        <v>9316.8870000000006</v>
      </c>
      <c r="I29" s="24"/>
      <c r="J29" s="24">
        <v>1028.8</v>
      </c>
      <c r="K29" s="24"/>
      <c r="L29" s="7">
        <f t="shared" si="9"/>
        <v>99.99841482348819</v>
      </c>
      <c r="M29" s="5"/>
      <c r="N29" s="5"/>
    </row>
    <row r="30" spans="1:14" ht="36.75" customHeight="1" outlineLevel="1" x14ac:dyDescent="0.25">
      <c r="A30" s="17" t="s">
        <v>36</v>
      </c>
      <c r="B30" s="23">
        <f>SUM(C30:D30:E30:F30)</f>
        <v>10002.693789999999</v>
      </c>
      <c r="C30" s="24">
        <v>10002.693789999999</v>
      </c>
      <c r="D30" s="24"/>
      <c r="E30" s="24"/>
      <c r="F30" s="24"/>
      <c r="G30" s="23">
        <f>SUM(H30:I30:J30:K30)</f>
        <v>9805.3951500000003</v>
      </c>
      <c r="H30" s="24">
        <v>9805.3951500000003</v>
      </c>
      <c r="I30" s="24"/>
      <c r="J30" s="24"/>
      <c r="K30" s="24"/>
      <c r="L30" s="7">
        <f t="shared" si="9"/>
        <v>98.027544937972166</v>
      </c>
      <c r="M30" s="5"/>
      <c r="N30" s="5"/>
    </row>
    <row r="31" spans="1:14" ht="49.5" customHeight="1" outlineLevel="1" x14ac:dyDescent="0.25">
      <c r="A31" s="17" t="s">
        <v>46</v>
      </c>
      <c r="B31" s="23">
        <f>SUM(C31:D31:E31:F31)</f>
        <v>100</v>
      </c>
      <c r="C31" s="24">
        <v>100</v>
      </c>
      <c r="D31" s="24"/>
      <c r="E31" s="24"/>
      <c r="F31" s="24"/>
      <c r="G31" s="23">
        <f>SUM(H31:I31:J31:K31)</f>
        <v>64.643000000000001</v>
      </c>
      <c r="H31" s="24">
        <v>64.643000000000001</v>
      </c>
      <c r="I31" s="24"/>
      <c r="J31" s="24"/>
      <c r="K31" s="24"/>
      <c r="L31" s="7">
        <f t="shared" si="6"/>
        <v>64.643000000000001</v>
      </c>
      <c r="M31" s="5"/>
      <c r="N31" s="5"/>
    </row>
    <row r="32" spans="1:14" ht="42" customHeight="1" outlineLevel="1" x14ac:dyDescent="0.25">
      <c r="A32" s="17" t="s">
        <v>38</v>
      </c>
      <c r="B32" s="23">
        <f>SUM(C32:D32:E32:F32)</f>
        <v>0</v>
      </c>
      <c r="C32" s="24">
        <v>0</v>
      </c>
      <c r="D32" s="24"/>
      <c r="E32" s="24"/>
      <c r="F32" s="24"/>
      <c r="G32" s="23">
        <f>SUM(H32:I32:J32:K32)</f>
        <v>0</v>
      </c>
      <c r="H32" s="24">
        <v>0</v>
      </c>
      <c r="I32" s="24"/>
      <c r="J32" s="24"/>
      <c r="K32" s="24"/>
      <c r="L32" s="7" t="e">
        <f t="shared" ref="L32" si="10">G32/B32*100</f>
        <v>#DIV/0!</v>
      </c>
      <c r="M32" s="5"/>
      <c r="N32" s="5"/>
    </row>
    <row r="33" spans="1:14" ht="62.25" customHeight="1" outlineLevel="1" x14ac:dyDescent="0.25">
      <c r="A33" s="16" t="s">
        <v>24</v>
      </c>
      <c r="B33" s="22">
        <f t="shared" ref="B33:K33" si="11">SUM(B34:B36)</f>
        <v>9701.9527500000004</v>
      </c>
      <c r="C33" s="22">
        <f t="shared" si="11"/>
        <v>7642.7527499999997</v>
      </c>
      <c r="D33" s="22">
        <f t="shared" si="11"/>
        <v>0</v>
      </c>
      <c r="E33" s="22">
        <f t="shared" si="11"/>
        <v>2059.1999999999998</v>
      </c>
      <c r="F33" s="22">
        <f t="shared" si="11"/>
        <v>0</v>
      </c>
      <c r="G33" s="22">
        <f t="shared" si="11"/>
        <v>9701.9527500000004</v>
      </c>
      <c r="H33" s="22">
        <f t="shared" si="11"/>
        <v>7642.7527499999997</v>
      </c>
      <c r="I33" s="22">
        <f t="shared" si="11"/>
        <v>0</v>
      </c>
      <c r="J33" s="22">
        <f t="shared" si="11"/>
        <v>2059.1999999999998</v>
      </c>
      <c r="K33" s="22">
        <f t="shared" si="11"/>
        <v>0</v>
      </c>
      <c r="L33" s="6">
        <f t="shared" si="1"/>
        <v>100</v>
      </c>
      <c r="M33" s="5"/>
      <c r="N33" s="5"/>
    </row>
    <row r="34" spans="1:14" ht="43.9" customHeight="1" outlineLevel="1" x14ac:dyDescent="0.25">
      <c r="A34" s="17" t="s">
        <v>0</v>
      </c>
      <c r="B34" s="23">
        <f>SUM(C34:D34:E34:F34)</f>
        <v>1049</v>
      </c>
      <c r="C34" s="24">
        <v>1049</v>
      </c>
      <c r="D34" s="24"/>
      <c r="E34" s="24"/>
      <c r="F34" s="24"/>
      <c r="G34" s="23">
        <f>SUM(H34:I34:J34:K34)</f>
        <v>1049</v>
      </c>
      <c r="H34" s="24">
        <v>1049</v>
      </c>
      <c r="I34" s="24"/>
      <c r="J34" s="24"/>
      <c r="K34" s="24"/>
      <c r="L34" s="7">
        <f t="shared" si="1"/>
        <v>100</v>
      </c>
      <c r="M34" s="5"/>
      <c r="N34" s="5"/>
    </row>
    <row r="35" spans="1:14" ht="34.15" customHeight="1" outlineLevel="1" x14ac:dyDescent="0.25">
      <c r="A35" s="17" t="s">
        <v>1</v>
      </c>
      <c r="B35" s="23">
        <f>SUM(C35:D35:E35:F35)</f>
        <v>7598.3194800000001</v>
      </c>
      <c r="C35" s="24">
        <f>3883.68423+1842.205</f>
        <v>5725.8892299999998</v>
      </c>
      <c r="D35" s="24"/>
      <c r="E35" s="24">
        <v>1872.4302499999999</v>
      </c>
      <c r="F35" s="24"/>
      <c r="G35" s="23">
        <f>SUM(H35:I35:J35:K35)</f>
        <v>7598.3194800000001</v>
      </c>
      <c r="H35" s="24">
        <f>3883.68423+1842.205</f>
        <v>5725.8892299999998</v>
      </c>
      <c r="I35" s="24"/>
      <c r="J35" s="24">
        <v>1872.4302499999999</v>
      </c>
      <c r="K35" s="24"/>
      <c r="L35" s="7">
        <f t="shared" si="1"/>
        <v>100</v>
      </c>
      <c r="M35" s="5"/>
      <c r="N35" s="5"/>
    </row>
    <row r="36" spans="1:14" ht="42.6" customHeight="1" outlineLevel="1" x14ac:dyDescent="0.25">
      <c r="A36" s="17" t="s">
        <v>19</v>
      </c>
      <c r="B36" s="23">
        <f>SUM(C36:D36:E36:F36)</f>
        <v>1054.63327</v>
      </c>
      <c r="C36" s="24">
        <f>650.86852+216.995</f>
        <v>867.86351999999999</v>
      </c>
      <c r="D36" s="24"/>
      <c r="E36" s="24">
        <v>186.76974999999999</v>
      </c>
      <c r="F36" s="24"/>
      <c r="G36" s="23">
        <f>SUM(H36:I36:J36:K36)</f>
        <v>1054.63327</v>
      </c>
      <c r="H36" s="24">
        <f>650.86852+216.995</f>
        <v>867.86351999999999</v>
      </c>
      <c r="I36" s="24"/>
      <c r="J36" s="24">
        <v>186.76974999999999</v>
      </c>
      <c r="K36" s="24"/>
      <c r="L36" s="7">
        <f t="shared" si="1"/>
        <v>100</v>
      </c>
      <c r="M36" s="5"/>
      <c r="N36" s="5"/>
    </row>
    <row r="37" spans="1:14" ht="64.5" customHeight="1" x14ac:dyDescent="0.25">
      <c r="A37" s="16" t="s">
        <v>11</v>
      </c>
      <c r="B37" s="22">
        <f t="shared" ref="B37:K37" si="12">SUM(B38:B42)</f>
        <v>60817.03196</v>
      </c>
      <c r="C37" s="22">
        <f t="shared" si="12"/>
        <v>6742.4789600000004</v>
      </c>
      <c r="D37" s="22">
        <f t="shared" si="12"/>
        <v>338.553</v>
      </c>
      <c r="E37" s="22">
        <f t="shared" si="12"/>
        <v>53736</v>
      </c>
      <c r="F37" s="22">
        <f t="shared" si="12"/>
        <v>0</v>
      </c>
      <c r="G37" s="22">
        <f t="shared" si="12"/>
        <v>58954.980620000002</v>
      </c>
      <c r="H37" s="22">
        <f t="shared" si="12"/>
        <v>6615.5696200000002</v>
      </c>
      <c r="I37" s="22">
        <f t="shared" si="12"/>
        <v>338.553</v>
      </c>
      <c r="J37" s="22">
        <f t="shared" si="12"/>
        <v>52000.858</v>
      </c>
      <c r="K37" s="22">
        <f t="shared" si="12"/>
        <v>0</v>
      </c>
      <c r="L37" s="6">
        <f t="shared" si="1"/>
        <v>96.938273243546831</v>
      </c>
      <c r="M37" s="5"/>
      <c r="N37" s="5"/>
    </row>
    <row r="38" spans="1:14" ht="171" customHeight="1" outlineLevel="1" x14ac:dyDescent="0.25">
      <c r="A38" s="18" t="s">
        <v>20</v>
      </c>
      <c r="B38" s="23">
        <f>SUM(C38:D38:E38:F38)</f>
        <v>3119.875</v>
      </c>
      <c r="C38" s="24">
        <f>2799.875</f>
        <v>2799.875</v>
      </c>
      <c r="D38" s="24">
        <v>320</v>
      </c>
      <c r="E38" s="24"/>
      <c r="F38" s="24"/>
      <c r="G38" s="23">
        <f>SUM(H38:I38)</f>
        <v>3114.3539999999998</v>
      </c>
      <c r="H38" s="24">
        <f>2794.354</f>
        <v>2794.3539999999998</v>
      </c>
      <c r="I38" s="24">
        <v>320</v>
      </c>
      <c r="J38" s="24"/>
      <c r="K38" s="24"/>
      <c r="L38" s="7">
        <f t="shared" si="1"/>
        <v>99.823037781962412</v>
      </c>
      <c r="M38" s="5"/>
      <c r="N38" s="5"/>
    </row>
    <row r="39" spans="1:14" ht="33.75" customHeight="1" outlineLevel="1" x14ac:dyDescent="0.25">
      <c r="A39" s="18" t="s">
        <v>42</v>
      </c>
      <c r="B39" s="23">
        <f>SUM(C39:D39:E39:F39)</f>
        <v>57166</v>
      </c>
      <c r="C39" s="24">
        <v>3430</v>
      </c>
      <c r="D39" s="24"/>
      <c r="E39" s="24">
        <v>53736</v>
      </c>
      <c r="F39" s="24"/>
      <c r="G39" s="23">
        <f>SUM(H39:I39:J39:K39)</f>
        <v>55324.368210000001</v>
      </c>
      <c r="H39" s="24">
        <v>3323.5102099999999</v>
      </c>
      <c r="I39" s="24"/>
      <c r="J39" s="24">
        <v>52000.858</v>
      </c>
      <c r="K39" s="24"/>
      <c r="L39" s="7">
        <f t="shared" ref="L39" si="13">G39/B39*100</f>
        <v>96.778449095616281</v>
      </c>
      <c r="M39" s="5"/>
      <c r="N39" s="5"/>
    </row>
    <row r="40" spans="1:14" ht="33.75" customHeight="1" outlineLevel="1" x14ac:dyDescent="0.25">
      <c r="A40" s="18" t="s">
        <v>39</v>
      </c>
      <c r="B40" s="23">
        <f>SUM(C40:D40:E40:F40)</f>
        <v>99</v>
      </c>
      <c r="C40" s="24">
        <v>99</v>
      </c>
      <c r="D40" s="24"/>
      <c r="E40" s="24"/>
      <c r="F40" s="24"/>
      <c r="G40" s="23">
        <f>SUM(H40:I40:J40:K40)</f>
        <v>99</v>
      </c>
      <c r="H40" s="24">
        <v>99</v>
      </c>
      <c r="I40" s="24"/>
      <c r="J40" s="24"/>
      <c r="K40" s="24"/>
      <c r="L40" s="7">
        <f t="shared" si="1"/>
        <v>100</v>
      </c>
      <c r="M40" s="5"/>
      <c r="N40" s="5"/>
    </row>
    <row r="41" spans="1:14" ht="41.25" customHeight="1" outlineLevel="1" x14ac:dyDescent="0.25">
      <c r="A41" s="18" t="s">
        <v>40</v>
      </c>
      <c r="B41" s="23">
        <f>SUM(C41:D41:E41:F41)</f>
        <v>172.15696</v>
      </c>
      <c r="C41" s="24">
        <v>153.60396</v>
      </c>
      <c r="D41" s="24">
        <v>18.553000000000001</v>
      </c>
      <c r="E41" s="24"/>
      <c r="F41" s="24"/>
      <c r="G41" s="23">
        <f>SUM(H41:I41:J41:K41)</f>
        <v>172.15696</v>
      </c>
      <c r="H41" s="24">
        <v>153.60396</v>
      </c>
      <c r="I41" s="24">
        <v>18.553000000000001</v>
      </c>
      <c r="J41" s="24"/>
      <c r="K41" s="24"/>
      <c r="L41" s="20">
        <f t="shared" si="1"/>
        <v>100</v>
      </c>
      <c r="M41" s="5"/>
      <c r="N41" s="5"/>
    </row>
    <row r="42" spans="1:14" ht="38.25" customHeight="1" x14ac:dyDescent="0.25">
      <c r="A42" s="18" t="s">
        <v>41</v>
      </c>
      <c r="B42" s="23">
        <f>SUM(C42:D42:E42:F42)</f>
        <v>260</v>
      </c>
      <c r="C42" s="25">
        <v>260</v>
      </c>
      <c r="D42" s="24"/>
      <c r="E42" s="24"/>
      <c r="F42" s="24"/>
      <c r="G42" s="23">
        <f>SUM(H42:I42:J42:K42)</f>
        <v>245.10145</v>
      </c>
      <c r="H42" s="24">
        <v>245.10145</v>
      </c>
      <c r="I42" s="24"/>
      <c r="J42" s="24"/>
      <c r="K42" s="24"/>
      <c r="L42" s="7">
        <f t="shared" si="1"/>
        <v>94.269788461538468</v>
      </c>
      <c r="M42" s="5"/>
      <c r="N42" s="5"/>
    </row>
    <row r="43" spans="1:14" ht="24.75" customHeight="1" outlineLevel="1" x14ac:dyDescent="0.25">
      <c r="B43" s="13"/>
      <c r="C43" s="14"/>
      <c r="D43" s="14"/>
      <c r="E43" s="14"/>
      <c r="F43" s="14"/>
      <c r="G43" s="13"/>
      <c r="H43" s="14"/>
      <c r="I43" s="14"/>
      <c r="J43" s="14"/>
      <c r="K43" s="14"/>
      <c r="M43" s="5"/>
      <c r="N43" s="5"/>
    </row>
    <row r="44" spans="1:14" x14ac:dyDescent="0.25">
      <c r="B44" s="13"/>
      <c r="C44" s="14"/>
      <c r="D44" s="14"/>
      <c r="E44" s="14"/>
      <c r="F44" s="14"/>
      <c r="G44" s="13"/>
      <c r="H44" s="14"/>
      <c r="I44" s="14"/>
      <c r="J44" s="14"/>
      <c r="K44" s="14"/>
      <c r="M44" s="5"/>
      <c r="N44" s="5"/>
    </row>
    <row r="45" spans="1:14" ht="47.25" customHeight="1" outlineLevel="1" x14ac:dyDescent="0.25">
      <c r="A45"/>
      <c r="B45" s="13"/>
      <c r="C45" s="14"/>
      <c r="D45" s="14"/>
      <c r="E45" s="14"/>
      <c r="F45" s="14"/>
      <c r="G45" s="13"/>
      <c r="H45" s="14"/>
      <c r="I45" s="14"/>
      <c r="J45" s="14"/>
      <c r="K45" s="14"/>
      <c r="M45" s="5"/>
      <c r="N45" s="5"/>
    </row>
    <row r="46" spans="1:14" ht="85.7" customHeight="1" outlineLevel="1" x14ac:dyDescent="0.25">
      <c r="B46" s="13"/>
      <c r="C46" s="14"/>
      <c r="D46" s="14"/>
      <c r="E46" s="14"/>
      <c r="F46" s="14"/>
      <c r="G46" s="13"/>
      <c r="H46" s="14"/>
      <c r="I46" s="14"/>
      <c r="J46" s="14"/>
      <c r="K46" s="14"/>
      <c r="M46" s="5"/>
      <c r="N46" s="5"/>
    </row>
    <row r="47" spans="1:14" ht="54" customHeight="1" x14ac:dyDescent="0.25">
      <c r="B47" s="13"/>
      <c r="C47" s="14"/>
      <c r="D47" s="14"/>
      <c r="E47" s="14"/>
      <c r="F47" s="14"/>
      <c r="G47" s="13"/>
      <c r="H47" s="14"/>
      <c r="I47" s="14"/>
      <c r="J47" s="14"/>
      <c r="K47" s="14"/>
      <c r="M47" s="5"/>
      <c r="N47" s="5"/>
    </row>
    <row r="48" spans="1:14" ht="33" customHeight="1" outlineLevel="1" x14ac:dyDescent="0.25">
      <c r="B48" s="13"/>
      <c r="C48" s="14"/>
      <c r="D48" s="14"/>
      <c r="E48" s="14"/>
      <c r="F48" s="14"/>
      <c r="G48" s="13"/>
      <c r="H48" s="14"/>
      <c r="I48" s="14"/>
      <c r="J48" s="14"/>
      <c r="K48" s="14"/>
    </row>
    <row r="49" spans="2:11" ht="63.95" customHeight="1" outlineLevel="1" x14ac:dyDescent="0.25">
      <c r="B49" s="13"/>
      <c r="C49" s="14"/>
      <c r="D49" s="14"/>
      <c r="E49" s="14"/>
      <c r="F49" s="14"/>
      <c r="G49" s="13"/>
      <c r="H49" s="14"/>
      <c r="I49" s="14"/>
      <c r="J49" s="14"/>
      <c r="K49" s="14"/>
    </row>
    <row r="50" spans="2:11" ht="31.7" customHeight="1" outlineLevel="1" x14ac:dyDescent="0.25">
      <c r="B50" s="13"/>
      <c r="C50" s="14"/>
      <c r="D50" s="14"/>
      <c r="E50" s="14"/>
      <c r="F50" s="14"/>
      <c r="G50" s="13"/>
      <c r="H50" s="14"/>
      <c r="I50" s="14"/>
      <c r="J50" s="14"/>
      <c r="K50" s="14"/>
    </row>
    <row r="51" spans="2:11" ht="21.75" customHeight="1" outlineLevel="1" x14ac:dyDescent="0.25">
      <c r="B51" s="13"/>
      <c r="C51" s="14"/>
      <c r="D51" s="14"/>
      <c r="E51" s="14"/>
      <c r="F51" s="14"/>
      <c r="G51" s="13"/>
      <c r="H51" s="14"/>
      <c r="I51" s="14"/>
      <c r="J51" s="14"/>
      <c r="K51" s="14"/>
    </row>
    <row r="52" spans="2:11" x14ac:dyDescent="0.25">
      <c r="B52" s="13"/>
      <c r="C52" s="14"/>
      <c r="D52" s="14"/>
      <c r="E52" s="14"/>
      <c r="F52" s="14"/>
      <c r="G52" s="13"/>
      <c r="H52" s="14"/>
      <c r="I52" s="14"/>
      <c r="J52" s="14"/>
      <c r="K52" s="14"/>
    </row>
    <row r="53" spans="2:11" x14ac:dyDescent="0.25">
      <c r="B53" s="13"/>
      <c r="C53" s="14"/>
      <c r="D53" s="14"/>
      <c r="E53" s="14"/>
      <c r="F53" s="14"/>
      <c r="G53" s="13"/>
      <c r="H53" s="14"/>
      <c r="I53" s="14"/>
      <c r="J53" s="14"/>
      <c r="K53" s="14"/>
    </row>
    <row r="54" spans="2:11" x14ac:dyDescent="0.25">
      <c r="B54" s="13"/>
      <c r="C54" s="14"/>
      <c r="D54" s="14"/>
      <c r="E54" s="14"/>
      <c r="F54" s="14"/>
      <c r="G54" s="13"/>
      <c r="H54" s="14"/>
      <c r="I54" s="14"/>
      <c r="J54" s="14"/>
      <c r="K54" s="14"/>
    </row>
    <row r="55" spans="2:11" x14ac:dyDescent="0.25">
      <c r="B55" s="13"/>
      <c r="C55" s="14"/>
      <c r="D55" s="14"/>
      <c r="E55" s="14"/>
      <c r="F55" s="14"/>
      <c r="G55" s="13"/>
      <c r="H55" s="14"/>
      <c r="I55" s="14"/>
      <c r="J55" s="14"/>
      <c r="K55" s="14"/>
    </row>
    <row r="56" spans="2:11" x14ac:dyDescent="0.25">
      <c r="B56" s="13"/>
      <c r="C56" s="14"/>
      <c r="D56" s="14"/>
      <c r="E56" s="14"/>
      <c r="F56" s="14"/>
      <c r="G56" s="13"/>
      <c r="H56" s="14"/>
      <c r="I56" s="14"/>
      <c r="J56" s="14"/>
      <c r="K56" s="14"/>
    </row>
    <row r="57" spans="2:11" x14ac:dyDescent="0.25">
      <c r="B57" s="13"/>
      <c r="C57" s="14"/>
      <c r="D57" s="14"/>
      <c r="E57" s="14"/>
      <c r="F57" s="14"/>
      <c r="G57" s="13"/>
      <c r="H57" s="14"/>
      <c r="I57" s="14"/>
      <c r="J57" s="14"/>
      <c r="K57" s="14"/>
    </row>
    <row r="58" spans="2:11" x14ac:dyDescent="0.25">
      <c r="B58" s="13"/>
      <c r="C58" s="14"/>
      <c r="D58" s="14"/>
      <c r="E58" s="14"/>
      <c r="F58" s="14"/>
      <c r="G58" s="13"/>
      <c r="H58" s="14"/>
      <c r="I58" s="14"/>
      <c r="J58" s="14"/>
      <c r="K58" s="14"/>
    </row>
    <row r="59" spans="2:11" x14ac:dyDescent="0.25">
      <c r="B59" s="13"/>
      <c r="C59" s="14"/>
      <c r="D59" s="14"/>
      <c r="E59" s="14"/>
      <c r="F59" s="14"/>
      <c r="G59" s="13"/>
      <c r="H59" s="14"/>
      <c r="I59" s="14"/>
      <c r="J59" s="14"/>
      <c r="K59" s="14"/>
    </row>
    <row r="60" spans="2:11" x14ac:dyDescent="0.25">
      <c r="B60" s="13"/>
      <c r="C60" s="14"/>
      <c r="D60" s="14"/>
      <c r="E60" s="14"/>
      <c r="F60" s="14"/>
      <c r="G60" s="13"/>
      <c r="H60" s="14"/>
      <c r="I60" s="14"/>
      <c r="J60" s="14"/>
      <c r="K60" s="14"/>
    </row>
    <row r="61" spans="2:11" x14ac:dyDescent="0.25">
      <c r="B61" s="13"/>
      <c r="C61" s="14"/>
      <c r="D61" s="14"/>
      <c r="E61" s="14"/>
      <c r="F61" s="14"/>
      <c r="G61" s="13"/>
      <c r="H61" s="14"/>
      <c r="I61" s="14"/>
      <c r="J61" s="14"/>
      <c r="K61" s="14"/>
    </row>
    <row r="62" spans="2:11" x14ac:dyDescent="0.25">
      <c r="B62" s="13"/>
      <c r="C62" s="14"/>
      <c r="D62" s="14"/>
      <c r="E62" s="14"/>
      <c r="F62" s="14"/>
      <c r="G62" s="13"/>
      <c r="H62" s="14"/>
      <c r="I62" s="14"/>
      <c r="J62" s="14"/>
      <c r="K62" s="14"/>
    </row>
    <row r="63" spans="2:11" x14ac:dyDescent="0.25">
      <c r="B63" s="13"/>
      <c r="C63" s="14"/>
      <c r="D63" s="14"/>
      <c r="E63" s="14"/>
      <c r="F63" s="14"/>
      <c r="G63" s="13"/>
      <c r="H63" s="14"/>
      <c r="I63" s="14"/>
      <c r="J63" s="14"/>
      <c r="K63" s="14"/>
    </row>
    <row r="64" spans="2:11" x14ac:dyDescent="0.25">
      <c r="B64" s="13"/>
      <c r="C64" s="14"/>
      <c r="D64" s="14"/>
      <c r="E64" s="14"/>
      <c r="F64" s="14"/>
      <c r="G64" s="13"/>
      <c r="H64" s="14"/>
      <c r="I64" s="14"/>
      <c r="J64" s="14"/>
      <c r="K64" s="14"/>
    </row>
    <row r="65" spans="2:11" x14ac:dyDescent="0.25">
      <c r="B65" s="13"/>
      <c r="C65" s="14"/>
      <c r="D65" s="14"/>
      <c r="E65" s="14"/>
      <c r="F65" s="14"/>
      <c r="G65" s="13"/>
      <c r="H65" s="14"/>
      <c r="I65" s="14"/>
      <c r="J65" s="14"/>
      <c r="K65" s="14"/>
    </row>
    <row r="66" spans="2:11" x14ac:dyDescent="0.25">
      <c r="B66" s="13"/>
      <c r="C66" s="14"/>
      <c r="D66" s="14"/>
      <c r="E66" s="14"/>
      <c r="F66" s="14"/>
      <c r="G66" s="13"/>
      <c r="H66" s="14"/>
      <c r="I66" s="14"/>
      <c r="J66" s="14"/>
      <c r="K66" s="14"/>
    </row>
    <row r="67" spans="2:11" x14ac:dyDescent="0.25">
      <c r="B67" s="13"/>
      <c r="C67" s="14"/>
      <c r="D67" s="14"/>
      <c r="E67" s="14"/>
      <c r="F67" s="14"/>
      <c r="G67" s="13"/>
      <c r="H67" s="14"/>
      <c r="I67" s="14"/>
      <c r="J67" s="14"/>
      <c r="K67" s="14"/>
    </row>
    <row r="68" spans="2:11" x14ac:dyDescent="0.25">
      <c r="B68" s="13"/>
      <c r="C68" s="14"/>
      <c r="D68" s="14"/>
      <c r="E68" s="14"/>
      <c r="F68" s="14"/>
      <c r="G68" s="13"/>
      <c r="H68" s="14"/>
      <c r="I68" s="14"/>
      <c r="J68" s="14"/>
      <c r="K68" s="14"/>
    </row>
    <row r="69" spans="2:11" x14ac:dyDescent="0.25">
      <c r="B69" s="13"/>
      <c r="C69" s="14"/>
      <c r="D69" s="14"/>
      <c r="E69" s="14"/>
      <c r="F69" s="14"/>
      <c r="G69" s="13"/>
      <c r="H69" s="14"/>
      <c r="I69" s="14"/>
      <c r="J69" s="14"/>
      <c r="K69" s="14"/>
    </row>
    <row r="70" spans="2:11" x14ac:dyDescent="0.25">
      <c r="B70" s="13"/>
      <c r="C70" s="14"/>
      <c r="D70" s="14"/>
      <c r="E70" s="14"/>
      <c r="F70" s="14"/>
      <c r="G70" s="13"/>
      <c r="H70" s="14"/>
      <c r="I70" s="14"/>
      <c r="J70" s="14"/>
      <c r="K70" s="14"/>
    </row>
    <row r="71" spans="2:11" x14ac:dyDescent="0.25">
      <c r="B71" s="13"/>
      <c r="C71" s="14"/>
      <c r="D71" s="14"/>
      <c r="E71" s="14"/>
      <c r="F71" s="14"/>
      <c r="G71" s="13"/>
      <c r="H71" s="14"/>
      <c r="I71" s="14"/>
      <c r="J71" s="14"/>
      <c r="K71" s="14"/>
    </row>
    <row r="72" spans="2:11" x14ac:dyDescent="0.25">
      <c r="B72" s="13"/>
      <c r="C72" s="14"/>
      <c r="D72" s="14"/>
      <c r="E72" s="14"/>
      <c r="F72" s="14"/>
      <c r="G72" s="13"/>
      <c r="H72" s="14"/>
      <c r="I72" s="14"/>
      <c r="J72" s="14"/>
      <c r="K72" s="14"/>
    </row>
    <row r="73" spans="2:11" x14ac:dyDescent="0.25">
      <c r="B73" s="13"/>
      <c r="C73" s="14"/>
      <c r="D73" s="14"/>
      <c r="E73" s="14"/>
      <c r="F73" s="14"/>
      <c r="G73" s="13"/>
      <c r="H73" s="14"/>
      <c r="I73" s="14"/>
      <c r="J73" s="14"/>
      <c r="K73" s="14"/>
    </row>
    <row r="74" spans="2:11" x14ac:dyDescent="0.25">
      <c r="B74" s="13"/>
      <c r="C74" s="14"/>
      <c r="D74" s="14"/>
      <c r="E74" s="14"/>
      <c r="F74" s="14"/>
      <c r="G74" s="13"/>
      <c r="H74" s="14"/>
      <c r="I74" s="14"/>
      <c r="J74" s="14"/>
      <c r="K74" s="14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8" sqref="A8:B9"/>
    </sheetView>
  </sheetViews>
  <sheetFormatPr defaultColWidth="40.7109375" defaultRowHeight="12.75" x14ac:dyDescent="0.2"/>
  <cols>
    <col min="1" max="1" width="29.5703125" style="39" customWidth="1"/>
    <col min="2" max="2" width="24.85546875" style="39" customWidth="1"/>
    <col min="3" max="4" width="13.140625" style="39" customWidth="1"/>
    <col min="5" max="5" width="65.42578125" style="39" customWidth="1"/>
    <col min="6" max="256" width="40.7109375" style="39"/>
    <col min="257" max="257" width="29.5703125" style="39" customWidth="1"/>
    <col min="258" max="258" width="24.85546875" style="39" customWidth="1"/>
    <col min="259" max="260" width="13.140625" style="39" customWidth="1"/>
    <col min="261" max="261" width="65.42578125" style="39" customWidth="1"/>
    <col min="262" max="512" width="40.7109375" style="39"/>
    <col min="513" max="513" width="29.5703125" style="39" customWidth="1"/>
    <col min="514" max="514" width="24.85546875" style="39" customWidth="1"/>
    <col min="515" max="516" width="13.140625" style="39" customWidth="1"/>
    <col min="517" max="517" width="65.42578125" style="39" customWidth="1"/>
    <col min="518" max="768" width="40.7109375" style="39"/>
    <col min="769" max="769" width="29.5703125" style="39" customWidth="1"/>
    <col min="770" max="770" width="24.85546875" style="39" customWidth="1"/>
    <col min="771" max="772" width="13.140625" style="39" customWidth="1"/>
    <col min="773" max="773" width="65.42578125" style="39" customWidth="1"/>
    <col min="774" max="1024" width="40.7109375" style="39"/>
    <col min="1025" max="1025" width="29.5703125" style="39" customWidth="1"/>
    <col min="1026" max="1026" width="24.85546875" style="39" customWidth="1"/>
    <col min="1027" max="1028" width="13.140625" style="39" customWidth="1"/>
    <col min="1029" max="1029" width="65.42578125" style="39" customWidth="1"/>
    <col min="1030" max="1280" width="40.7109375" style="39"/>
    <col min="1281" max="1281" width="29.5703125" style="39" customWidth="1"/>
    <col min="1282" max="1282" width="24.85546875" style="39" customWidth="1"/>
    <col min="1283" max="1284" width="13.140625" style="39" customWidth="1"/>
    <col min="1285" max="1285" width="65.42578125" style="39" customWidth="1"/>
    <col min="1286" max="1536" width="40.7109375" style="39"/>
    <col min="1537" max="1537" width="29.5703125" style="39" customWidth="1"/>
    <col min="1538" max="1538" width="24.85546875" style="39" customWidth="1"/>
    <col min="1539" max="1540" width="13.140625" style="39" customWidth="1"/>
    <col min="1541" max="1541" width="65.42578125" style="39" customWidth="1"/>
    <col min="1542" max="1792" width="40.7109375" style="39"/>
    <col min="1793" max="1793" width="29.5703125" style="39" customWidth="1"/>
    <col min="1794" max="1794" width="24.85546875" style="39" customWidth="1"/>
    <col min="1795" max="1796" width="13.140625" style="39" customWidth="1"/>
    <col min="1797" max="1797" width="65.42578125" style="39" customWidth="1"/>
    <col min="1798" max="2048" width="40.7109375" style="39"/>
    <col min="2049" max="2049" width="29.5703125" style="39" customWidth="1"/>
    <col min="2050" max="2050" width="24.85546875" style="39" customWidth="1"/>
    <col min="2051" max="2052" width="13.140625" style="39" customWidth="1"/>
    <col min="2053" max="2053" width="65.42578125" style="39" customWidth="1"/>
    <col min="2054" max="2304" width="40.7109375" style="39"/>
    <col min="2305" max="2305" width="29.5703125" style="39" customWidth="1"/>
    <col min="2306" max="2306" width="24.85546875" style="39" customWidth="1"/>
    <col min="2307" max="2308" width="13.140625" style="39" customWidth="1"/>
    <col min="2309" max="2309" width="65.42578125" style="39" customWidth="1"/>
    <col min="2310" max="2560" width="40.7109375" style="39"/>
    <col min="2561" max="2561" width="29.5703125" style="39" customWidth="1"/>
    <col min="2562" max="2562" width="24.85546875" style="39" customWidth="1"/>
    <col min="2563" max="2564" width="13.140625" style="39" customWidth="1"/>
    <col min="2565" max="2565" width="65.42578125" style="39" customWidth="1"/>
    <col min="2566" max="2816" width="40.7109375" style="39"/>
    <col min="2817" max="2817" width="29.5703125" style="39" customWidth="1"/>
    <col min="2818" max="2818" width="24.85546875" style="39" customWidth="1"/>
    <col min="2819" max="2820" width="13.140625" style="39" customWidth="1"/>
    <col min="2821" max="2821" width="65.42578125" style="39" customWidth="1"/>
    <col min="2822" max="3072" width="40.7109375" style="39"/>
    <col min="3073" max="3073" width="29.5703125" style="39" customWidth="1"/>
    <col min="3074" max="3074" width="24.85546875" style="39" customWidth="1"/>
    <col min="3075" max="3076" width="13.140625" style="39" customWidth="1"/>
    <col min="3077" max="3077" width="65.42578125" style="39" customWidth="1"/>
    <col min="3078" max="3328" width="40.7109375" style="39"/>
    <col min="3329" max="3329" width="29.5703125" style="39" customWidth="1"/>
    <col min="3330" max="3330" width="24.85546875" style="39" customWidth="1"/>
    <col min="3331" max="3332" width="13.140625" style="39" customWidth="1"/>
    <col min="3333" max="3333" width="65.42578125" style="39" customWidth="1"/>
    <col min="3334" max="3584" width="40.7109375" style="39"/>
    <col min="3585" max="3585" width="29.5703125" style="39" customWidth="1"/>
    <col min="3586" max="3586" width="24.85546875" style="39" customWidth="1"/>
    <col min="3587" max="3588" width="13.140625" style="39" customWidth="1"/>
    <col min="3589" max="3589" width="65.42578125" style="39" customWidth="1"/>
    <col min="3590" max="3840" width="40.7109375" style="39"/>
    <col min="3841" max="3841" width="29.5703125" style="39" customWidth="1"/>
    <col min="3842" max="3842" width="24.85546875" style="39" customWidth="1"/>
    <col min="3843" max="3844" width="13.140625" style="39" customWidth="1"/>
    <col min="3845" max="3845" width="65.42578125" style="39" customWidth="1"/>
    <col min="3846" max="4096" width="40.7109375" style="39"/>
    <col min="4097" max="4097" width="29.5703125" style="39" customWidth="1"/>
    <col min="4098" max="4098" width="24.85546875" style="39" customWidth="1"/>
    <col min="4099" max="4100" width="13.140625" style="39" customWidth="1"/>
    <col min="4101" max="4101" width="65.42578125" style="39" customWidth="1"/>
    <col min="4102" max="4352" width="40.7109375" style="39"/>
    <col min="4353" max="4353" width="29.5703125" style="39" customWidth="1"/>
    <col min="4354" max="4354" width="24.85546875" style="39" customWidth="1"/>
    <col min="4355" max="4356" width="13.140625" style="39" customWidth="1"/>
    <col min="4357" max="4357" width="65.42578125" style="39" customWidth="1"/>
    <col min="4358" max="4608" width="40.7109375" style="39"/>
    <col min="4609" max="4609" width="29.5703125" style="39" customWidth="1"/>
    <col min="4610" max="4610" width="24.85546875" style="39" customWidth="1"/>
    <col min="4611" max="4612" width="13.140625" style="39" customWidth="1"/>
    <col min="4613" max="4613" width="65.42578125" style="39" customWidth="1"/>
    <col min="4614" max="4864" width="40.7109375" style="39"/>
    <col min="4865" max="4865" width="29.5703125" style="39" customWidth="1"/>
    <col min="4866" max="4866" width="24.85546875" style="39" customWidth="1"/>
    <col min="4867" max="4868" width="13.140625" style="39" customWidth="1"/>
    <col min="4869" max="4869" width="65.42578125" style="39" customWidth="1"/>
    <col min="4870" max="5120" width="40.7109375" style="39"/>
    <col min="5121" max="5121" width="29.5703125" style="39" customWidth="1"/>
    <col min="5122" max="5122" width="24.85546875" style="39" customWidth="1"/>
    <col min="5123" max="5124" width="13.140625" style="39" customWidth="1"/>
    <col min="5125" max="5125" width="65.42578125" style="39" customWidth="1"/>
    <col min="5126" max="5376" width="40.7109375" style="39"/>
    <col min="5377" max="5377" width="29.5703125" style="39" customWidth="1"/>
    <col min="5378" max="5378" width="24.85546875" style="39" customWidth="1"/>
    <col min="5379" max="5380" width="13.140625" style="39" customWidth="1"/>
    <col min="5381" max="5381" width="65.42578125" style="39" customWidth="1"/>
    <col min="5382" max="5632" width="40.7109375" style="39"/>
    <col min="5633" max="5633" width="29.5703125" style="39" customWidth="1"/>
    <col min="5634" max="5634" width="24.85546875" style="39" customWidth="1"/>
    <col min="5635" max="5636" width="13.140625" style="39" customWidth="1"/>
    <col min="5637" max="5637" width="65.42578125" style="39" customWidth="1"/>
    <col min="5638" max="5888" width="40.7109375" style="39"/>
    <col min="5889" max="5889" width="29.5703125" style="39" customWidth="1"/>
    <col min="5890" max="5890" width="24.85546875" style="39" customWidth="1"/>
    <col min="5891" max="5892" width="13.140625" style="39" customWidth="1"/>
    <col min="5893" max="5893" width="65.42578125" style="39" customWidth="1"/>
    <col min="5894" max="6144" width="40.7109375" style="39"/>
    <col min="6145" max="6145" width="29.5703125" style="39" customWidth="1"/>
    <col min="6146" max="6146" width="24.85546875" style="39" customWidth="1"/>
    <col min="6147" max="6148" width="13.140625" style="39" customWidth="1"/>
    <col min="6149" max="6149" width="65.42578125" style="39" customWidth="1"/>
    <col min="6150" max="6400" width="40.7109375" style="39"/>
    <col min="6401" max="6401" width="29.5703125" style="39" customWidth="1"/>
    <col min="6402" max="6402" width="24.85546875" style="39" customWidth="1"/>
    <col min="6403" max="6404" width="13.140625" style="39" customWidth="1"/>
    <col min="6405" max="6405" width="65.42578125" style="39" customWidth="1"/>
    <col min="6406" max="6656" width="40.7109375" style="39"/>
    <col min="6657" max="6657" width="29.5703125" style="39" customWidth="1"/>
    <col min="6658" max="6658" width="24.85546875" style="39" customWidth="1"/>
    <col min="6659" max="6660" width="13.140625" style="39" customWidth="1"/>
    <col min="6661" max="6661" width="65.42578125" style="39" customWidth="1"/>
    <col min="6662" max="6912" width="40.7109375" style="39"/>
    <col min="6913" max="6913" width="29.5703125" style="39" customWidth="1"/>
    <col min="6914" max="6914" width="24.85546875" style="39" customWidth="1"/>
    <col min="6915" max="6916" width="13.140625" style="39" customWidth="1"/>
    <col min="6917" max="6917" width="65.42578125" style="39" customWidth="1"/>
    <col min="6918" max="7168" width="40.7109375" style="39"/>
    <col min="7169" max="7169" width="29.5703125" style="39" customWidth="1"/>
    <col min="7170" max="7170" width="24.85546875" style="39" customWidth="1"/>
    <col min="7171" max="7172" width="13.140625" style="39" customWidth="1"/>
    <col min="7173" max="7173" width="65.42578125" style="39" customWidth="1"/>
    <col min="7174" max="7424" width="40.7109375" style="39"/>
    <col min="7425" max="7425" width="29.5703125" style="39" customWidth="1"/>
    <col min="7426" max="7426" width="24.85546875" style="39" customWidth="1"/>
    <col min="7427" max="7428" width="13.140625" style="39" customWidth="1"/>
    <col min="7429" max="7429" width="65.42578125" style="39" customWidth="1"/>
    <col min="7430" max="7680" width="40.7109375" style="39"/>
    <col min="7681" max="7681" width="29.5703125" style="39" customWidth="1"/>
    <col min="7682" max="7682" width="24.85546875" style="39" customWidth="1"/>
    <col min="7683" max="7684" width="13.140625" style="39" customWidth="1"/>
    <col min="7685" max="7685" width="65.42578125" style="39" customWidth="1"/>
    <col min="7686" max="7936" width="40.7109375" style="39"/>
    <col min="7937" max="7937" width="29.5703125" style="39" customWidth="1"/>
    <col min="7938" max="7938" width="24.85546875" style="39" customWidth="1"/>
    <col min="7939" max="7940" width="13.140625" style="39" customWidth="1"/>
    <col min="7941" max="7941" width="65.42578125" style="39" customWidth="1"/>
    <col min="7942" max="8192" width="40.7109375" style="39"/>
    <col min="8193" max="8193" width="29.5703125" style="39" customWidth="1"/>
    <col min="8194" max="8194" width="24.85546875" style="39" customWidth="1"/>
    <col min="8195" max="8196" width="13.140625" style="39" customWidth="1"/>
    <col min="8197" max="8197" width="65.42578125" style="39" customWidth="1"/>
    <col min="8198" max="8448" width="40.7109375" style="39"/>
    <col min="8449" max="8449" width="29.5703125" style="39" customWidth="1"/>
    <col min="8450" max="8450" width="24.85546875" style="39" customWidth="1"/>
    <col min="8451" max="8452" width="13.140625" style="39" customWidth="1"/>
    <col min="8453" max="8453" width="65.42578125" style="39" customWidth="1"/>
    <col min="8454" max="8704" width="40.7109375" style="39"/>
    <col min="8705" max="8705" width="29.5703125" style="39" customWidth="1"/>
    <col min="8706" max="8706" width="24.85546875" style="39" customWidth="1"/>
    <col min="8707" max="8708" width="13.140625" style="39" customWidth="1"/>
    <col min="8709" max="8709" width="65.42578125" style="39" customWidth="1"/>
    <col min="8710" max="8960" width="40.7109375" style="39"/>
    <col min="8961" max="8961" width="29.5703125" style="39" customWidth="1"/>
    <col min="8962" max="8962" width="24.85546875" style="39" customWidth="1"/>
    <col min="8963" max="8964" width="13.140625" style="39" customWidth="1"/>
    <col min="8965" max="8965" width="65.42578125" style="39" customWidth="1"/>
    <col min="8966" max="9216" width="40.7109375" style="39"/>
    <col min="9217" max="9217" width="29.5703125" style="39" customWidth="1"/>
    <col min="9218" max="9218" width="24.85546875" style="39" customWidth="1"/>
    <col min="9219" max="9220" width="13.140625" style="39" customWidth="1"/>
    <col min="9221" max="9221" width="65.42578125" style="39" customWidth="1"/>
    <col min="9222" max="9472" width="40.7109375" style="39"/>
    <col min="9473" max="9473" width="29.5703125" style="39" customWidth="1"/>
    <col min="9474" max="9474" width="24.85546875" style="39" customWidth="1"/>
    <col min="9475" max="9476" width="13.140625" style="39" customWidth="1"/>
    <col min="9477" max="9477" width="65.42578125" style="39" customWidth="1"/>
    <col min="9478" max="9728" width="40.7109375" style="39"/>
    <col min="9729" max="9729" width="29.5703125" style="39" customWidth="1"/>
    <col min="9730" max="9730" width="24.85546875" style="39" customWidth="1"/>
    <col min="9731" max="9732" width="13.140625" style="39" customWidth="1"/>
    <col min="9733" max="9733" width="65.42578125" style="39" customWidth="1"/>
    <col min="9734" max="9984" width="40.7109375" style="39"/>
    <col min="9985" max="9985" width="29.5703125" style="39" customWidth="1"/>
    <col min="9986" max="9986" width="24.85546875" style="39" customWidth="1"/>
    <col min="9987" max="9988" width="13.140625" style="39" customWidth="1"/>
    <col min="9989" max="9989" width="65.42578125" style="39" customWidth="1"/>
    <col min="9990" max="10240" width="40.7109375" style="39"/>
    <col min="10241" max="10241" width="29.5703125" style="39" customWidth="1"/>
    <col min="10242" max="10242" width="24.85546875" style="39" customWidth="1"/>
    <col min="10243" max="10244" width="13.140625" style="39" customWidth="1"/>
    <col min="10245" max="10245" width="65.42578125" style="39" customWidth="1"/>
    <col min="10246" max="10496" width="40.7109375" style="39"/>
    <col min="10497" max="10497" width="29.5703125" style="39" customWidth="1"/>
    <col min="10498" max="10498" width="24.85546875" style="39" customWidth="1"/>
    <col min="10499" max="10500" width="13.140625" style="39" customWidth="1"/>
    <col min="10501" max="10501" width="65.42578125" style="39" customWidth="1"/>
    <col min="10502" max="10752" width="40.7109375" style="39"/>
    <col min="10753" max="10753" width="29.5703125" style="39" customWidth="1"/>
    <col min="10754" max="10754" width="24.85546875" style="39" customWidth="1"/>
    <col min="10755" max="10756" width="13.140625" style="39" customWidth="1"/>
    <col min="10757" max="10757" width="65.42578125" style="39" customWidth="1"/>
    <col min="10758" max="11008" width="40.7109375" style="39"/>
    <col min="11009" max="11009" width="29.5703125" style="39" customWidth="1"/>
    <col min="11010" max="11010" width="24.85546875" style="39" customWidth="1"/>
    <col min="11011" max="11012" width="13.140625" style="39" customWidth="1"/>
    <col min="11013" max="11013" width="65.42578125" style="39" customWidth="1"/>
    <col min="11014" max="11264" width="40.7109375" style="39"/>
    <col min="11265" max="11265" width="29.5703125" style="39" customWidth="1"/>
    <col min="11266" max="11266" width="24.85546875" style="39" customWidth="1"/>
    <col min="11267" max="11268" width="13.140625" style="39" customWidth="1"/>
    <col min="11269" max="11269" width="65.42578125" style="39" customWidth="1"/>
    <col min="11270" max="11520" width="40.7109375" style="39"/>
    <col min="11521" max="11521" width="29.5703125" style="39" customWidth="1"/>
    <col min="11522" max="11522" width="24.85546875" style="39" customWidth="1"/>
    <col min="11523" max="11524" width="13.140625" style="39" customWidth="1"/>
    <col min="11525" max="11525" width="65.42578125" style="39" customWidth="1"/>
    <col min="11526" max="11776" width="40.7109375" style="39"/>
    <col min="11777" max="11777" width="29.5703125" style="39" customWidth="1"/>
    <col min="11778" max="11778" width="24.85546875" style="39" customWidth="1"/>
    <col min="11779" max="11780" width="13.140625" style="39" customWidth="1"/>
    <col min="11781" max="11781" width="65.42578125" style="39" customWidth="1"/>
    <col min="11782" max="12032" width="40.7109375" style="39"/>
    <col min="12033" max="12033" width="29.5703125" style="39" customWidth="1"/>
    <col min="12034" max="12034" width="24.85546875" style="39" customWidth="1"/>
    <col min="12035" max="12036" width="13.140625" style="39" customWidth="1"/>
    <col min="12037" max="12037" width="65.42578125" style="39" customWidth="1"/>
    <col min="12038" max="12288" width="40.7109375" style="39"/>
    <col min="12289" max="12289" width="29.5703125" style="39" customWidth="1"/>
    <col min="12290" max="12290" width="24.85546875" style="39" customWidth="1"/>
    <col min="12291" max="12292" width="13.140625" style="39" customWidth="1"/>
    <col min="12293" max="12293" width="65.42578125" style="39" customWidth="1"/>
    <col min="12294" max="12544" width="40.7109375" style="39"/>
    <col min="12545" max="12545" width="29.5703125" style="39" customWidth="1"/>
    <col min="12546" max="12546" width="24.85546875" style="39" customWidth="1"/>
    <col min="12547" max="12548" width="13.140625" style="39" customWidth="1"/>
    <col min="12549" max="12549" width="65.42578125" style="39" customWidth="1"/>
    <col min="12550" max="12800" width="40.7109375" style="39"/>
    <col min="12801" max="12801" width="29.5703125" style="39" customWidth="1"/>
    <col min="12802" max="12802" width="24.85546875" style="39" customWidth="1"/>
    <col min="12803" max="12804" width="13.140625" style="39" customWidth="1"/>
    <col min="12805" max="12805" width="65.42578125" style="39" customWidth="1"/>
    <col min="12806" max="13056" width="40.7109375" style="39"/>
    <col min="13057" max="13057" width="29.5703125" style="39" customWidth="1"/>
    <col min="13058" max="13058" width="24.85546875" style="39" customWidth="1"/>
    <col min="13059" max="13060" width="13.140625" style="39" customWidth="1"/>
    <col min="13061" max="13061" width="65.42578125" style="39" customWidth="1"/>
    <col min="13062" max="13312" width="40.7109375" style="39"/>
    <col min="13313" max="13313" width="29.5703125" style="39" customWidth="1"/>
    <col min="13314" max="13314" width="24.85546875" style="39" customWidth="1"/>
    <col min="13315" max="13316" width="13.140625" style="39" customWidth="1"/>
    <col min="13317" max="13317" width="65.42578125" style="39" customWidth="1"/>
    <col min="13318" max="13568" width="40.7109375" style="39"/>
    <col min="13569" max="13569" width="29.5703125" style="39" customWidth="1"/>
    <col min="13570" max="13570" width="24.85546875" style="39" customWidth="1"/>
    <col min="13571" max="13572" width="13.140625" style="39" customWidth="1"/>
    <col min="13573" max="13573" width="65.42578125" style="39" customWidth="1"/>
    <col min="13574" max="13824" width="40.7109375" style="39"/>
    <col min="13825" max="13825" width="29.5703125" style="39" customWidth="1"/>
    <col min="13826" max="13826" width="24.85546875" style="39" customWidth="1"/>
    <col min="13827" max="13828" width="13.140625" style="39" customWidth="1"/>
    <col min="13829" max="13829" width="65.42578125" style="39" customWidth="1"/>
    <col min="13830" max="14080" width="40.7109375" style="39"/>
    <col min="14081" max="14081" width="29.5703125" style="39" customWidth="1"/>
    <col min="14082" max="14082" width="24.85546875" style="39" customWidth="1"/>
    <col min="14083" max="14084" width="13.140625" style="39" customWidth="1"/>
    <col min="14085" max="14085" width="65.42578125" style="39" customWidth="1"/>
    <col min="14086" max="14336" width="40.7109375" style="39"/>
    <col min="14337" max="14337" width="29.5703125" style="39" customWidth="1"/>
    <col min="14338" max="14338" width="24.85546875" style="39" customWidth="1"/>
    <col min="14339" max="14340" width="13.140625" style="39" customWidth="1"/>
    <col min="14341" max="14341" width="65.42578125" style="39" customWidth="1"/>
    <col min="14342" max="14592" width="40.7109375" style="39"/>
    <col min="14593" max="14593" width="29.5703125" style="39" customWidth="1"/>
    <col min="14594" max="14594" width="24.85546875" style="39" customWidth="1"/>
    <col min="14595" max="14596" width="13.140625" style="39" customWidth="1"/>
    <col min="14597" max="14597" width="65.42578125" style="39" customWidth="1"/>
    <col min="14598" max="14848" width="40.7109375" style="39"/>
    <col min="14849" max="14849" width="29.5703125" style="39" customWidth="1"/>
    <col min="14850" max="14850" width="24.85546875" style="39" customWidth="1"/>
    <col min="14851" max="14852" width="13.140625" style="39" customWidth="1"/>
    <col min="14853" max="14853" width="65.42578125" style="39" customWidth="1"/>
    <col min="14854" max="15104" width="40.7109375" style="39"/>
    <col min="15105" max="15105" width="29.5703125" style="39" customWidth="1"/>
    <col min="15106" max="15106" width="24.85546875" style="39" customWidth="1"/>
    <col min="15107" max="15108" width="13.140625" style="39" customWidth="1"/>
    <col min="15109" max="15109" width="65.42578125" style="39" customWidth="1"/>
    <col min="15110" max="15360" width="40.7109375" style="39"/>
    <col min="15361" max="15361" width="29.5703125" style="39" customWidth="1"/>
    <col min="15362" max="15362" width="24.85546875" style="39" customWidth="1"/>
    <col min="15363" max="15364" width="13.140625" style="39" customWidth="1"/>
    <col min="15365" max="15365" width="65.42578125" style="39" customWidth="1"/>
    <col min="15366" max="15616" width="40.7109375" style="39"/>
    <col min="15617" max="15617" width="29.5703125" style="39" customWidth="1"/>
    <col min="15618" max="15618" width="24.85546875" style="39" customWidth="1"/>
    <col min="15619" max="15620" width="13.140625" style="39" customWidth="1"/>
    <col min="15621" max="15621" width="65.42578125" style="39" customWidth="1"/>
    <col min="15622" max="15872" width="40.7109375" style="39"/>
    <col min="15873" max="15873" width="29.5703125" style="39" customWidth="1"/>
    <col min="15874" max="15874" width="24.85546875" style="39" customWidth="1"/>
    <col min="15875" max="15876" width="13.140625" style="39" customWidth="1"/>
    <col min="15877" max="15877" width="65.42578125" style="39" customWidth="1"/>
    <col min="15878" max="16128" width="40.7109375" style="39"/>
    <col min="16129" max="16129" width="29.5703125" style="39" customWidth="1"/>
    <col min="16130" max="16130" width="24.85546875" style="39" customWidth="1"/>
    <col min="16131" max="16132" width="13.140625" style="39" customWidth="1"/>
    <col min="16133" max="16133" width="65.42578125" style="39" customWidth="1"/>
    <col min="16134" max="16384" width="40.7109375" style="39"/>
  </cols>
  <sheetData>
    <row r="1" spans="1:17" ht="15.75" x14ac:dyDescent="0.2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3.5" x14ac:dyDescent="0.25">
      <c r="D2" s="41"/>
    </row>
    <row r="3" spans="1:17" ht="15.75" x14ac:dyDescent="0.25">
      <c r="B3" s="42" t="s">
        <v>49</v>
      </c>
      <c r="C3" s="43"/>
      <c r="D3" s="43"/>
    </row>
    <row r="4" spans="1:17" ht="15.75" x14ac:dyDescent="0.25">
      <c r="B4" s="43" t="s">
        <v>50</v>
      </c>
      <c r="C4" s="43"/>
      <c r="D4" s="43"/>
    </row>
    <row r="5" spans="1:17" x14ac:dyDescent="0.2">
      <c r="B5" s="44" t="s">
        <v>51</v>
      </c>
      <c r="C5" s="44"/>
      <c r="D5" s="44"/>
    </row>
    <row r="6" spans="1:17" ht="15.75" x14ac:dyDescent="0.25">
      <c r="B6" s="45" t="s">
        <v>52</v>
      </c>
      <c r="C6" s="45"/>
      <c r="D6" s="45"/>
    </row>
    <row r="7" spans="1:17" ht="13.5" thickBot="1" x14ac:dyDescent="0.25"/>
    <row r="8" spans="1:17" x14ac:dyDescent="0.2">
      <c r="A8" s="46" t="s">
        <v>53</v>
      </c>
      <c r="B8" s="47"/>
      <c r="C8" s="48" t="s">
        <v>54</v>
      </c>
      <c r="D8" s="49"/>
      <c r="E8" s="50" t="s">
        <v>55</v>
      </c>
    </row>
    <row r="9" spans="1:17" ht="72" x14ac:dyDescent="0.2">
      <c r="A9" s="51"/>
      <c r="B9" s="52"/>
      <c r="C9" s="53" t="s">
        <v>56</v>
      </c>
      <c r="D9" s="54" t="s">
        <v>57</v>
      </c>
      <c r="E9" s="55"/>
    </row>
    <row r="10" spans="1:17" x14ac:dyDescent="0.2">
      <c r="A10" s="56" t="s">
        <v>58</v>
      </c>
      <c r="B10" s="57" t="s">
        <v>59</v>
      </c>
      <c r="C10" s="57" t="s">
        <v>60</v>
      </c>
      <c r="D10" s="58" t="s">
        <v>61</v>
      </c>
      <c r="E10" s="55"/>
    </row>
    <row r="11" spans="1:17" ht="13.5" thickBot="1" x14ac:dyDescent="0.25">
      <c r="A11" s="59"/>
      <c r="B11" s="60"/>
      <c r="C11" s="60"/>
      <c r="D11" s="61"/>
      <c r="E11" s="62"/>
    </row>
    <row r="12" spans="1:17" ht="60" x14ac:dyDescent="0.2">
      <c r="A12" s="63" t="s">
        <v>62</v>
      </c>
      <c r="B12" s="64" t="s">
        <v>63</v>
      </c>
      <c r="C12" s="65">
        <v>1573.04</v>
      </c>
      <c r="D12" s="66">
        <v>1485.9</v>
      </c>
      <c r="E12" s="67" t="s">
        <v>64</v>
      </c>
    </row>
    <row r="13" spans="1:17" ht="72" x14ac:dyDescent="0.2">
      <c r="A13" s="63" t="s">
        <v>65</v>
      </c>
      <c r="B13" s="64" t="s">
        <v>66</v>
      </c>
      <c r="C13" s="65">
        <v>685.8</v>
      </c>
      <c r="D13" s="66">
        <v>685.8</v>
      </c>
      <c r="E13" s="67" t="s">
        <v>67</v>
      </c>
    </row>
    <row r="14" spans="1:17" ht="396" x14ac:dyDescent="0.2">
      <c r="A14" s="68" t="s">
        <v>68</v>
      </c>
      <c r="B14" s="69" t="s">
        <v>69</v>
      </c>
      <c r="C14" s="70">
        <v>63251.1</v>
      </c>
      <c r="D14" s="71">
        <v>56269.7</v>
      </c>
      <c r="E14" s="72" t="s">
        <v>70</v>
      </c>
    </row>
    <row r="15" spans="1:17" ht="72" x14ac:dyDescent="0.2">
      <c r="A15" s="73" t="s">
        <v>71</v>
      </c>
      <c r="B15" s="74" t="s">
        <v>72</v>
      </c>
      <c r="C15" s="70">
        <v>9702</v>
      </c>
      <c r="D15" s="71">
        <v>9702</v>
      </c>
      <c r="E15" s="75" t="s">
        <v>73</v>
      </c>
    </row>
    <row r="16" spans="1:17" ht="135.75" thickBot="1" x14ac:dyDescent="0.25">
      <c r="A16" s="73" t="s">
        <v>74</v>
      </c>
      <c r="B16" s="76" t="s">
        <v>75</v>
      </c>
      <c r="C16" s="70">
        <v>60817</v>
      </c>
      <c r="D16" s="71">
        <v>58955</v>
      </c>
      <c r="E16" s="77" t="s">
        <v>76</v>
      </c>
    </row>
    <row r="17" spans="1:5" ht="13.5" hidden="1" thickBot="1" x14ac:dyDescent="0.25">
      <c r="A17" s="68"/>
      <c r="B17" s="74"/>
      <c r="C17" s="78"/>
      <c r="D17" s="79"/>
      <c r="E17" s="80"/>
    </row>
    <row r="18" spans="1:5" ht="13.5" hidden="1" thickBot="1" x14ac:dyDescent="0.25">
      <c r="A18" s="68"/>
      <c r="B18" s="81"/>
      <c r="C18" s="78"/>
      <c r="D18" s="79"/>
      <c r="E18" s="80"/>
    </row>
    <row r="19" spans="1:5" ht="13.5" hidden="1" thickBot="1" x14ac:dyDescent="0.25">
      <c r="A19" s="82"/>
      <c r="B19" s="83"/>
      <c r="C19" s="84"/>
      <c r="D19" s="85"/>
      <c r="E19" s="86"/>
    </row>
    <row r="20" spans="1:5" ht="13.5" thickBot="1" x14ac:dyDescent="0.25">
      <c r="A20" s="87" t="s">
        <v>77</v>
      </c>
      <c r="B20" s="88"/>
      <c r="C20" s="89">
        <f>SUM(C12:C19)</f>
        <v>136028.94</v>
      </c>
      <c r="D20" s="89">
        <f>SUM(D12:D19)</f>
        <v>127098.4</v>
      </c>
      <c r="E20" s="90"/>
    </row>
  </sheetData>
  <mergeCells count="10">
    <mergeCell ref="A20:B20"/>
    <mergeCell ref="B5:D5"/>
    <mergeCell ref="B6:D6"/>
    <mergeCell ref="A8:B9"/>
    <mergeCell ref="C8:D8"/>
    <mergeCell ref="E8:E11"/>
    <mergeCell ref="A10:A11"/>
    <mergeCell ref="B10:B11"/>
    <mergeCell ref="C10:C11"/>
    <mergeCell ref="D10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подпр.</vt:lpstr>
      <vt:lpstr>Мероприятия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2020-03-11T14:47:08Z</dcterms:modified>
</cp:coreProperties>
</file>